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1 квартал" sheetId="1" r:id="rId1"/>
    <sheet name="1 кв. 2015г." sheetId="2" r:id="rId2"/>
    <sheet name="1 кв. 2015г.  зп водителей " sheetId="3" r:id="rId3"/>
  </sheets>
  <definedNames>
    <definedName name="const" localSheetId="2">'1 кв. 2015г.  зп водителей '!$F$5</definedName>
    <definedName name="const">#REF!</definedName>
    <definedName name="_xlnm.Print_Area" localSheetId="1">'1 кв. 2015г.'!$A$1:$M$52</definedName>
    <definedName name="_xlnm.Print_Area" localSheetId="2">'1 кв. 2015г.  зп водителей '!$A$1:$D$121</definedName>
  </definedNames>
  <calcPr fullCalcOnLoad="1"/>
</workbook>
</file>

<file path=xl/sharedStrings.xml><?xml version="1.0" encoding="utf-8"?>
<sst xmlns="http://schemas.openxmlformats.org/spreadsheetml/2006/main" count="265" uniqueCount="217">
  <si>
    <t>Тарифная сетка по заработной плате на 1 квартал 2013г</t>
  </si>
  <si>
    <t>разряд</t>
  </si>
  <si>
    <t>тарифный коэф. К IY разряду</t>
  </si>
  <si>
    <t xml:space="preserve">тарифная ставка (прямая) ч/час </t>
  </si>
  <si>
    <t>минимальная расчетная з/плата по тарифной ставке ч/час</t>
  </si>
  <si>
    <t>тарифная ставка (прямая) ч/час</t>
  </si>
  <si>
    <t>с</t>
  </si>
  <si>
    <t>d</t>
  </si>
  <si>
    <t>Расчет минимальной среднемесячной заработной платы</t>
  </si>
  <si>
    <t>1. Месячная  тарифная ставка рабочего I разряда</t>
  </si>
  <si>
    <t>-</t>
  </si>
  <si>
    <t>I квартал 2013г.</t>
  </si>
  <si>
    <t>2. Межразрядный коэффициент</t>
  </si>
  <si>
    <t>3. Месячная тарифная ставка рабочего IY разряда</t>
  </si>
  <si>
    <t>х</t>
  </si>
  <si>
    <t>=</t>
  </si>
  <si>
    <t>4. Выслуга лет</t>
  </si>
  <si>
    <t>:</t>
  </si>
  <si>
    <t>5. Районный коэффициент</t>
  </si>
  <si>
    <t>6. Стаж работы в Бурятии</t>
  </si>
  <si>
    <t xml:space="preserve">7. Итого: </t>
  </si>
  <si>
    <t>+</t>
  </si>
  <si>
    <t>8. Очередной отпуск</t>
  </si>
  <si>
    <t>*</t>
  </si>
  <si>
    <t>(28+8)</t>
  </si>
  <si>
    <t xml:space="preserve">9. Всего расчетная минимальная среднемесячная заработная плата </t>
  </si>
  <si>
    <t>29,4 - среднемесячное число календарных дней ст.139 Трудового Кодекса)</t>
  </si>
  <si>
    <t>рабочего IY разряда</t>
  </si>
  <si>
    <t>10. Расчетный коэффициент прочих</t>
  </si>
  <si>
    <t>11. Расчетная часовая тарифная ставка рабочего IY разряда</t>
  </si>
  <si>
    <t xml:space="preserve">в I квартале 2013г. </t>
  </si>
  <si>
    <r>
      <t xml:space="preserve">12. </t>
    </r>
    <r>
      <rPr>
        <b/>
        <sz val="10"/>
        <rFont val="Arial Cyr"/>
        <family val="2"/>
      </rPr>
      <t>Индекс роста расчетной среднемесячной заработной платы:</t>
    </r>
  </si>
  <si>
    <t>163,5=(1970-8)/12</t>
  </si>
  <si>
    <t>1970-часов в год (40-ч.раб. Неделе)</t>
  </si>
  <si>
    <t>8 ч-Сагаалган</t>
  </si>
  <si>
    <t>к уровню цен 1991г.</t>
  </si>
  <si>
    <t>(0,79+20%)</t>
  </si>
  <si>
    <t>к уровню цен ТЕР -2001</t>
  </si>
  <si>
    <t>*1,22</t>
  </si>
  <si>
    <t>к уровню цен ФЕР-2001</t>
  </si>
  <si>
    <t>РБ</t>
  </si>
  <si>
    <t>север</t>
  </si>
  <si>
    <t>Письмом Министерства строительства и модернизации ЖКК РБ 
от 29.01.2013 г. № 035-000055-8</t>
  </si>
  <si>
    <t>В соответствии с разделом «Оплата и нормирование труда» Отраслевого тарифного соглашения по строительству и промышленности 
строительных материалов Республики Бурятия на 2012-2014гг месячные тарифные ставки рабочих I разряда при работе в нормальных условиях труда устанавливаются в первом квартале 2013 года не ниже размеров, указанных в таблице: Рабочие 1 разряда, занятые на строительныо-монтажных работах =8790руб</t>
  </si>
  <si>
    <t> 
Наименование профессий</t>
  </si>
  <si>
    <t>200 до 350 л.с. (исключительно)</t>
  </si>
  <si>
    <t>350 до 500 л.с. (исключительно)</t>
  </si>
  <si>
    <t>500 л.с. и более</t>
  </si>
  <si>
    <t>Машинисты автогрейдеров мощностью:</t>
  </si>
  <si>
    <t>более 200 л.с. до 240 л.с. (исключительно)</t>
  </si>
  <si>
    <t>240 л.с. и более</t>
  </si>
  <si>
    <t>Водители погрузчиков строительных фронтальных одноковшовых (колесных и гусеничных) мощностью:</t>
  </si>
  <si>
    <t>Коэффициенты к тарифным
ставкам 
рабочего 
1 разряда</t>
  </si>
  <si>
    <t>№ 
п/п</t>
  </si>
  <si>
    <t>Машинисты автовышек и автогидроподъемников с высотой подъема 35 м и более</t>
  </si>
  <si>
    <t>2.</t>
  </si>
  <si>
    <t>1.</t>
  </si>
  <si>
    <t>3.</t>
  </si>
  <si>
    <t>Машинисты автобетононасосов производительностью: </t>
  </si>
  <si>
    <t>4.</t>
  </si>
  <si>
    <t>60-180 м3/час (исключительно)</t>
  </si>
  <si>
    <t>180 м3/час и более</t>
  </si>
  <si>
    <t>производительностью более 180 м/час</t>
  </si>
  <si>
    <t>входящих в комплекс машин типа ДС-100 и ДС-110</t>
  </si>
  <si>
    <t>Машинисты бетоноукладчиков:</t>
  </si>
  <si>
    <t>5.</t>
  </si>
  <si>
    <t>6.</t>
  </si>
  <si>
    <t>285-384 л.с.</t>
  </si>
  <si>
    <t>385 л.с. и более</t>
  </si>
  <si>
    <t>с дистанционным управлением для подводных работ</t>
  </si>
  <si>
    <t>Машинисты бульдозеров мощностью:</t>
  </si>
  <si>
    <t>7.</t>
  </si>
  <si>
    <t>СБШ-160, БТС-75</t>
  </si>
  <si>
    <t>СБШ-200, УБШ-532, УБШ-507, 2БК-ДЕ, БТСЭ-600</t>
  </si>
  <si>
    <t>Машинисты буровых установок:</t>
  </si>
  <si>
    <t>с мощностью двигателя 100-180 л.с. для устройства буронабивных свай диаметром более 
400 до 1200 мм</t>
  </si>
  <si>
    <t>8.</t>
  </si>
  <si>
    <t>Машинисты вездеходов строительных гусеничных</t>
  </si>
  <si>
    <t>Машинисты землесосных плавучих несамоходных снарядов производительностью по грунту:</t>
  </si>
  <si>
    <t>9.</t>
  </si>
  <si>
    <t>500-1000 м3/час (исключительно)</t>
  </si>
  <si>
    <t>более 1000 м3/час</t>
  </si>
  <si>
    <t>10.</t>
  </si>
  <si>
    <t>10.1.</t>
  </si>
  <si>
    <t>с высотой подъема 50 м и более грузоподъемностью:</t>
  </si>
  <si>
    <t>10-25 т (исключительно)</t>
  </si>
  <si>
    <t>25-50 т (исключительно)</t>
  </si>
  <si>
    <t>50 т и более</t>
  </si>
  <si>
    <t>Машинисты кранов:</t>
  </si>
  <si>
    <t>более 25 до 50 т</t>
  </si>
  <si>
    <t>более 50 т</t>
  </si>
  <si>
    <t>10.2.</t>
  </si>
  <si>
    <t>10.3.</t>
  </si>
  <si>
    <t>40-60 т</t>
  </si>
  <si>
    <t>100-160 т (исключительно)</t>
  </si>
  <si>
    <t>160 т и более</t>
  </si>
  <si>
    <t>более 60 до 100 т (исключительно)</t>
  </si>
  <si>
    <t>Башенных приставных с высотой подъема более 100 м</t>
  </si>
  <si>
    <t>Гусеничных грузоподъемностью:</t>
  </si>
  <si>
    <t>10.4.</t>
  </si>
  <si>
    <t>Железнодорожных самоходных грузоподъемностью 80 т и более (типа ГЭК-Ф80, ГЭПК-130, ЕДК-1000/1)</t>
  </si>
  <si>
    <t>10.5.</t>
  </si>
  <si>
    <t>10.6.</t>
  </si>
  <si>
    <t>20-40 т</t>
  </si>
  <si>
    <t>более 40 т</t>
  </si>
  <si>
    <t>Козловых грузоподъемностью:</t>
  </si>
  <si>
    <t>более 60 до 100 т</t>
  </si>
  <si>
    <t>более 100 т</t>
  </si>
  <si>
    <t>Мостовых грузоподъемностью:</t>
  </si>
  <si>
    <t>10.7.</t>
  </si>
  <si>
    <t>более 20 до 40 т</t>
  </si>
  <si>
    <t xml:space="preserve">более 40 до 60 т </t>
  </si>
  <si>
    <t>На спецшасси автомобильного типа грузоподъемностью:</t>
  </si>
  <si>
    <t>10.8.</t>
  </si>
  <si>
    <t>более 20 до 50 т</t>
  </si>
  <si>
    <t>10.9.</t>
  </si>
  <si>
    <t>Плавучих самоходных грузоподъемностью:</t>
  </si>
  <si>
    <t>10.10.</t>
  </si>
  <si>
    <t>более 25 до 63 т</t>
  </si>
  <si>
    <t>более 63 до 100 т (исключительно)</t>
  </si>
  <si>
    <t>Пневмоколесных (включая короткобазовые) грузоподъемностью:</t>
  </si>
  <si>
    <t>10.11.</t>
  </si>
  <si>
    <t>10.12.</t>
  </si>
  <si>
    <t>10.13.</t>
  </si>
  <si>
    <t>10.14.</t>
  </si>
  <si>
    <t>Полярных (кругового перемещения) грузоподъемностью свыше 100 т</t>
  </si>
  <si>
    <t>Портально-стреловых грузоподъемностью более 25 т</t>
  </si>
  <si>
    <t>Специальных грузоподъемностью 100 т и более (типа СКР, СКУ) для блочного монтажа 
промышленных сооружений</t>
  </si>
  <si>
    <t>Машинисты копров (самоходных копровых установок)</t>
  </si>
  <si>
    <t>11.</t>
  </si>
  <si>
    <t>12.</t>
  </si>
  <si>
    <t>Машинисты компрессорных установок производительностью 70 м3/мин </t>
  </si>
  <si>
    <t>800-1200 мм (исключительно)</t>
  </si>
  <si>
    <t>1200 мм и более</t>
  </si>
  <si>
    <t>13.</t>
  </si>
  <si>
    <t>Машинисты машин для изоляции газонефтепродуктопроводов при очистке и нанесении усиленной изоляции трубопроводов диаметром:</t>
  </si>
  <si>
    <t>14.</t>
  </si>
  <si>
    <t>землеройно-фрезерных мощностью 170 л.с. и более для скоростного строительства автомобильных дорог</t>
  </si>
  <si>
    <t>Машинисты профилировщиков:</t>
  </si>
  <si>
    <t>15.</t>
  </si>
  <si>
    <t>от 160 до 360 л.с.</t>
  </si>
  <si>
    <t>от 375 до 720 л.с.</t>
  </si>
  <si>
    <t>от 850 л.с. и более</t>
  </si>
  <si>
    <t>Машинисты скреперов самоходных мощностью:</t>
  </si>
  <si>
    <t>16.</t>
  </si>
  <si>
    <t>более 200 до 300 л.с. (исключительно)</t>
  </si>
  <si>
    <t>300 л.с. и более </t>
  </si>
  <si>
    <t>Машинисты трубоукладчиков мощностью:</t>
  </si>
  <si>
    <t>17.</t>
  </si>
  <si>
    <t>производительностью 120 м3/час</t>
  </si>
  <si>
    <t>Машинисты установок передвижных автоматизированных непрерывного действия для приготовления бетонных смесей:</t>
  </si>
  <si>
    <t>при приготовлении грунтовых смесей в притрассовых карьерах производительностью 80 м3/час и более</t>
  </si>
  <si>
    <t xml:space="preserve"> Машинисты экскаваторов:</t>
  </si>
  <si>
    <t>Машинисты установок по продавливанию и горизонтальному бурению грунта при прокладке трубопроводов диаметром бурения более 1000 мм </t>
  </si>
  <si>
    <t>18.</t>
  </si>
  <si>
    <t>19.</t>
  </si>
  <si>
    <t>19.1.</t>
  </si>
  <si>
    <t>200-250 л.с. (исключительно)</t>
  </si>
  <si>
    <t>300 л.с. и более</t>
  </si>
  <si>
    <t>250-300 л.с. (исключительно)</t>
  </si>
  <si>
    <t>Одноковшовых с ковшом емкостью:</t>
  </si>
  <si>
    <t>19.2.</t>
  </si>
  <si>
    <t>Роторных траншейных мощностью:</t>
  </si>
  <si>
    <t>4-10 м3 (исключительно)</t>
  </si>
  <si>
    <t>10 м3 и более</t>
  </si>
  <si>
    <t>19.3.</t>
  </si>
  <si>
    <t>19.4.</t>
  </si>
  <si>
    <t>Для рытья траншей при устройстве сооружений методом "стена в грунте" глубиной:</t>
  </si>
  <si>
    <t>20-40 м (исключительно)</t>
  </si>
  <si>
    <t>40 м и более</t>
  </si>
  <si>
    <t>Планировщиков (типа УДС-110, УДС-114) на шасси автомобиля</t>
  </si>
  <si>
    <t>1,25-4,0 м3 (исключительно)</t>
  </si>
  <si>
    <t>20.</t>
  </si>
  <si>
    <t>21.</t>
  </si>
  <si>
    <t>300-500 л.с. (исключительно)</t>
  </si>
  <si>
    <t>Машинисты электростанций передвижных мощностью 1000 кВт, входящих в комплекс машин типа "Север"</t>
  </si>
  <si>
    <t>Трактористы на колесных и гусеничных тракторах мощностью:</t>
  </si>
  <si>
    <t>22.</t>
  </si>
  <si>
    <t>23.</t>
  </si>
  <si>
    <t>24.</t>
  </si>
  <si>
    <t>Электрослесари строительные по ремонту оборудования комплекса машин и механизмов типа "Север" для электроконтактной сварки труб диаметром более 1000 мм</t>
  </si>
  <si>
    <t>Машинисты смесителя асфальтобетона передвижного производительностью 100 т/час и более</t>
  </si>
  <si>
    <t>Электросварщик на автоматических и полуавтоматических машинах, входящих в комплекс машин
типа "Север"</t>
  </si>
  <si>
    <t>25.</t>
  </si>
  <si>
    <t>26.</t>
  </si>
  <si>
    <t>27.</t>
  </si>
  <si>
    <t>Машинисты выправочно-подбивочно-рихтовочных машин</t>
  </si>
  <si>
    <t>Машинисты выправочно-подбивочно-отделочных машин </t>
  </si>
  <si>
    <t>Машинисты балластировочных машин УБРМ-1</t>
  </si>
  <si>
    <t>28.</t>
  </si>
  <si>
    <t>29.</t>
  </si>
  <si>
    <t>30.</t>
  </si>
  <si>
    <t>31.</t>
  </si>
  <si>
    <t>Машинисты укладчиков асфальтобетона, профилировщика, входящих в комплекс машин термопрофилирования</t>
  </si>
  <si>
    <t>Водитель погрузчика мощностью свыше 210 л.с.</t>
  </si>
  <si>
    <t>мощностью более 180 л.с. для устройства буронабивных свай 
диаметром более 1200 мм</t>
  </si>
  <si>
    <t>Башенных передвижных с высотой подъема до 50 м 
грузоподъемностью:</t>
  </si>
  <si>
    <t xml:space="preserve"> Кабельных грузоподъемностью более 20 т с пролетом более
 500 м</t>
  </si>
  <si>
    <t>Специальных грузоподъемностью 80 т и более для монтажа 
гидротехнических бетоновозных эстакад</t>
  </si>
  <si>
    <t>Машинисты смесителей асфальтобетона передвижного типа 
"Тельтомат"</t>
  </si>
  <si>
    <t>Машинисты универсальных маркировочных машин типа Н-ЗЗД
 фирмы "Бальтергофман"</t>
  </si>
  <si>
    <t>минимальная расчетная з/плата по тарифной ставке (ч/час)</t>
  </si>
  <si>
    <t xml:space="preserve">Расчёт произведён на основании Отраслевого тарифного соглашения на 2015-2017 годы
</t>
  </si>
  <si>
    <t>Тарифная сетка по заработной плате на 1 квартал 2015г</t>
  </si>
  <si>
    <t>4 к 3 = 0,112</t>
  </si>
  <si>
    <t>3 к 2 = 0,078</t>
  </si>
  <si>
    <t>2 к 1 = 0,064</t>
  </si>
  <si>
    <t>5 к 4 = 0,149</t>
  </si>
  <si>
    <t>6 к 5 = 0,194</t>
  </si>
  <si>
    <t>7 к 6 = 0,09</t>
  </si>
  <si>
    <t>8 к 7 = 0,097</t>
  </si>
  <si>
    <t>Соотношения между разрядами</t>
  </si>
  <si>
    <r>
      <t xml:space="preserve">Стоимость 1 чел.-часа водителей автотранспортных средств 
в 1 квартале 2015 года </t>
    </r>
  </si>
  <si>
    <t xml:space="preserve">(на основании МДС 83-1.99 "Методические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строительно-монтажных и ремонтно-строительных организаций) </t>
  </si>
  <si>
    <t>Для расчета стоимости 1 чел.-часа водителей автотранспортных средств использованы данные "Отраслевого тарифного соглашения по строительству и промышленности строительных материалов Республики Бурятия на 2015-2017гг месячные тарифные ставки рабочих I разряда</t>
  </si>
  <si>
    <t>Соотношение между тарифными разрядами и тарифными коэффициентами</t>
  </si>
  <si>
    <t>коэффициент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</si>
</sst>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0"/>
  </numFmts>
  <fonts count="1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2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i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16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4" borderId="0" xfId="0" applyFont="1" applyFill="1" applyAlignment="1">
      <alignment horizontal="left"/>
    </xf>
    <xf numFmtId="2" fontId="0" fillId="4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" fontId="7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5" fontId="0" fillId="5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1" fontId="2" fillId="5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17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170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SheetLayoutView="100" workbookViewId="0" topLeftCell="A13">
      <selection activeCell="N50" sqref="N50"/>
    </sheetView>
  </sheetViews>
  <sheetFormatPr defaultColWidth="9.00390625" defaultRowHeight="12.75"/>
  <cols>
    <col min="1" max="1" width="7.625" style="1" customWidth="1"/>
    <col min="2" max="2" width="10.75390625" style="0" customWidth="1"/>
    <col min="3" max="3" width="9.25390625" style="0" customWidth="1"/>
    <col min="4" max="4" width="13.00390625" style="0" customWidth="1"/>
    <col min="5" max="5" width="8.625" style="1" customWidth="1"/>
    <col min="6" max="6" width="10.875" style="0" customWidth="1"/>
    <col min="7" max="7" width="9.25390625" style="0" customWidth="1"/>
    <col min="8" max="8" width="12.75390625" style="0" customWidth="1"/>
    <col min="9" max="11" width="0" style="0" hidden="1" customWidth="1"/>
    <col min="12" max="12" width="15.375" style="0" customWidth="1"/>
    <col min="13" max="13" width="3.125" style="0" customWidth="1"/>
    <col min="14" max="14" width="10.125" style="0" customWidth="1"/>
    <col min="15" max="15" width="4.875" style="0" customWidth="1"/>
    <col min="16" max="16" width="9.875" style="0" customWidth="1"/>
    <col min="17" max="17" width="5.125" style="0" customWidth="1"/>
    <col min="18" max="18" width="7.625" style="0" customWidth="1"/>
    <col min="19" max="19" width="5.875" style="0" customWidth="1"/>
    <col min="20" max="20" width="9.875" style="0" customWidth="1"/>
    <col min="21" max="21" width="9.25390625" style="0" customWidth="1"/>
  </cols>
  <sheetData>
    <row r="1" ht="12.75">
      <c r="A1" s="2"/>
    </row>
    <row r="2" spans="1:18" ht="12.7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4" spans="1:10" ht="66.75" customHeight="1">
      <c r="A4" s="56" t="s">
        <v>1</v>
      </c>
      <c r="B4" s="3" t="s">
        <v>2</v>
      </c>
      <c r="C4" s="3" t="s">
        <v>3</v>
      </c>
      <c r="D4" s="4" t="s">
        <v>4</v>
      </c>
      <c r="E4" s="56" t="s">
        <v>1</v>
      </c>
      <c r="F4" s="3" t="s">
        <v>2</v>
      </c>
      <c r="G4" s="3" t="s">
        <v>5</v>
      </c>
      <c r="H4" s="3" t="s">
        <v>4</v>
      </c>
      <c r="I4" s="5" t="s">
        <v>6</v>
      </c>
      <c r="J4" s="5" t="s">
        <v>7</v>
      </c>
    </row>
    <row r="5" spans="1:10" ht="12.75">
      <c r="A5" s="57">
        <v>1</v>
      </c>
      <c r="B5" s="60">
        <v>0.7463</v>
      </c>
      <c r="C5" s="61">
        <f>B5*I5</f>
        <v>44.680980999999996</v>
      </c>
      <c r="D5" s="61">
        <f>B5*J5</f>
        <v>96.28095806590525</v>
      </c>
      <c r="E5" s="57">
        <v>4.6</v>
      </c>
      <c r="F5" s="6">
        <f>B40+0.0149</f>
        <v>1.0893999999999997</v>
      </c>
      <c r="G5" s="7">
        <f>F5*I5</f>
        <v>65.22237799999998</v>
      </c>
      <c r="H5" s="7">
        <f>F5*J5</f>
        <v>140.5446545852836</v>
      </c>
      <c r="I5" s="8">
        <f>C35</f>
        <v>59.87</v>
      </c>
      <c r="J5" s="8">
        <f>D35</f>
        <v>129.01106534356862</v>
      </c>
    </row>
    <row r="6" spans="1:10" ht="12.75">
      <c r="A6" s="57">
        <v>1.1</v>
      </c>
      <c r="B6" s="6">
        <f aca="true" t="shared" si="0" ref="B6:B14">B5+0.0064</f>
        <v>0.7526999999999999</v>
      </c>
      <c r="C6" s="7">
        <f aca="true" t="shared" si="1" ref="C6:C34">B6*I6</f>
        <v>45.06414899999999</v>
      </c>
      <c r="D6" s="7">
        <f aca="true" t="shared" si="2" ref="D6:D34">B6*J6</f>
        <v>97.10662888410408</v>
      </c>
      <c r="E6" s="57">
        <v>4.7</v>
      </c>
      <c r="F6" s="6">
        <f>F5+0.0149</f>
        <v>1.1042999999999996</v>
      </c>
      <c r="G6" s="7">
        <f aca="true" t="shared" si="3" ref="G6:G39">F6*I6</f>
        <v>66.11444099999997</v>
      </c>
      <c r="H6" s="7">
        <f aca="true" t="shared" si="4" ref="H6:H39">F6*J6</f>
        <v>142.46691945890277</v>
      </c>
      <c r="I6">
        <f>I5</f>
        <v>59.87</v>
      </c>
      <c r="J6">
        <f>J5</f>
        <v>129.01106534356862</v>
      </c>
    </row>
    <row r="7" spans="1:10" ht="12.75">
      <c r="A7" s="57">
        <v>1.2</v>
      </c>
      <c r="B7" s="6">
        <f t="shared" si="0"/>
        <v>0.7590999999999999</v>
      </c>
      <c r="C7" s="7">
        <f t="shared" si="1"/>
        <v>45.44731699999999</v>
      </c>
      <c r="D7" s="7">
        <f t="shared" si="2"/>
        <v>97.93229970230293</v>
      </c>
      <c r="E7" s="57">
        <v>4.8</v>
      </c>
      <c r="F7" s="6">
        <f>F6+0.0149</f>
        <v>1.1191999999999995</v>
      </c>
      <c r="G7" s="7">
        <f t="shared" si="3"/>
        <v>67.00650399999996</v>
      </c>
      <c r="H7" s="7">
        <f t="shared" si="4"/>
        <v>144.38918433252195</v>
      </c>
      <c r="I7">
        <f aca="true" t="shared" si="5" ref="I7:I40">I6</f>
        <v>59.87</v>
      </c>
      <c r="J7">
        <f aca="true" t="shared" si="6" ref="J7:J40">J6</f>
        <v>129.01106534356862</v>
      </c>
    </row>
    <row r="8" spans="1:11" ht="12.75">
      <c r="A8" s="57">
        <v>1.3</v>
      </c>
      <c r="B8" s="6">
        <f t="shared" si="0"/>
        <v>0.7654999999999998</v>
      </c>
      <c r="C8" s="7">
        <f t="shared" si="1"/>
        <v>45.83048499999999</v>
      </c>
      <c r="D8" s="7">
        <f t="shared" si="2"/>
        <v>98.75797052050176</v>
      </c>
      <c r="E8" s="57">
        <v>4.9</v>
      </c>
      <c r="F8" s="6">
        <f>F7+0.0149</f>
        <v>1.1340999999999994</v>
      </c>
      <c r="G8" s="7">
        <f t="shared" si="3"/>
        <v>67.89856699999996</v>
      </c>
      <c r="H8" s="7">
        <f t="shared" si="4"/>
        <v>146.3114492061411</v>
      </c>
      <c r="I8">
        <f t="shared" si="5"/>
        <v>59.87</v>
      </c>
      <c r="J8">
        <f t="shared" si="6"/>
        <v>129.01106534356862</v>
      </c>
      <c r="K8" s="9"/>
    </row>
    <row r="9" spans="1:10" ht="12.75">
      <c r="A9" s="57">
        <v>1.4</v>
      </c>
      <c r="B9" s="6">
        <f t="shared" si="0"/>
        <v>0.7718999999999998</v>
      </c>
      <c r="C9" s="7">
        <f t="shared" si="1"/>
        <v>46.21365299999999</v>
      </c>
      <c r="D9" s="7">
        <f t="shared" si="2"/>
        <v>99.58364133870059</v>
      </c>
      <c r="E9" s="57">
        <v>5</v>
      </c>
      <c r="F9" s="60">
        <f>F8+0.0149</f>
        <v>1.1489999999999994</v>
      </c>
      <c r="G9" s="61">
        <f t="shared" si="3"/>
        <v>68.79062999999996</v>
      </c>
      <c r="H9" s="61">
        <f>F9*J9</f>
        <v>148.23371407976026</v>
      </c>
      <c r="I9">
        <f t="shared" si="5"/>
        <v>59.87</v>
      </c>
      <c r="J9">
        <f t="shared" si="6"/>
        <v>129.01106534356862</v>
      </c>
    </row>
    <row r="10" spans="1:10" ht="12.75">
      <c r="A10" s="57">
        <v>1.5</v>
      </c>
      <c r="B10" s="6">
        <f t="shared" si="0"/>
        <v>0.7782999999999998</v>
      </c>
      <c r="C10" s="7">
        <f t="shared" si="1"/>
        <v>46.596820999999984</v>
      </c>
      <c r="D10" s="7">
        <f t="shared" si="2"/>
        <v>100.40931215689943</v>
      </c>
      <c r="E10" s="57">
        <v>5.1</v>
      </c>
      <c r="F10" s="6">
        <f>F9+0.0194</f>
        <v>1.1683999999999994</v>
      </c>
      <c r="G10" s="7">
        <f t="shared" si="3"/>
        <v>69.95210799999997</v>
      </c>
      <c r="H10" s="7">
        <f t="shared" si="4"/>
        <v>150.7365287474255</v>
      </c>
      <c r="I10">
        <f t="shared" si="5"/>
        <v>59.87</v>
      </c>
      <c r="J10">
        <f t="shared" si="6"/>
        <v>129.01106534356862</v>
      </c>
    </row>
    <row r="11" spans="1:10" ht="12.75">
      <c r="A11" s="57">
        <v>1.6</v>
      </c>
      <c r="B11" s="6">
        <f t="shared" si="0"/>
        <v>0.7846999999999997</v>
      </c>
      <c r="C11" s="7">
        <f t="shared" si="1"/>
        <v>46.97998899999998</v>
      </c>
      <c r="D11" s="7">
        <f t="shared" si="2"/>
        <v>101.23498297509826</v>
      </c>
      <c r="E11" s="57">
        <v>5.2</v>
      </c>
      <c r="F11" s="6">
        <f aca="true" t="shared" si="7" ref="F11:F19">F10+0.0194</f>
        <v>1.1877999999999995</v>
      </c>
      <c r="G11" s="7">
        <f t="shared" si="3"/>
        <v>71.11358599999997</v>
      </c>
      <c r="H11" s="7">
        <f t="shared" si="4"/>
        <v>153.23934341509073</v>
      </c>
      <c r="I11">
        <f t="shared" si="5"/>
        <v>59.87</v>
      </c>
      <c r="J11">
        <f t="shared" si="6"/>
        <v>129.01106534356862</v>
      </c>
    </row>
    <row r="12" spans="1:10" ht="12.75">
      <c r="A12" s="57">
        <v>1.7</v>
      </c>
      <c r="B12" s="6">
        <f t="shared" si="0"/>
        <v>0.7910999999999997</v>
      </c>
      <c r="C12" s="7">
        <f t="shared" si="1"/>
        <v>47.36315699999998</v>
      </c>
      <c r="D12" s="7">
        <f t="shared" si="2"/>
        <v>102.06065379329709</v>
      </c>
      <c r="E12" s="57">
        <v>5.3</v>
      </c>
      <c r="F12" s="6">
        <f t="shared" si="7"/>
        <v>1.2071999999999996</v>
      </c>
      <c r="G12" s="7">
        <f t="shared" si="3"/>
        <v>72.27506399999997</v>
      </c>
      <c r="H12" s="7">
        <f t="shared" si="4"/>
        <v>155.742158082756</v>
      </c>
      <c r="I12">
        <f t="shared" si="5"/>
        <v>59.87</v>
      </c>
      <c r="J12">
        <f t="shared" si="6"/>
        <v>129.01106534356862</v>
      </c>
    </row>
    <row r="13" spans="1:10" ht="12.75">
      <c r="A13" s="57">
        <v>1.8</v>
      </c>
      <c r="B13" s="6">
        <f t="shared" si="0"/>
        <v>0.7974999999999997</v>
      </c>
      <c r="C13" s="7">
        <f t="shared" si="1"/>
        <v>47.74632499999998</v>
      </c>
      <c r="D13" s="7">
        <f t="shared" si="2"/>
        <v>102.88632461149592</v>
      </c>
      <c r="E13" s="57">
        <v>5.4</v>
      </c>
      <c r="F13" s="6">
        <f t="shared" si="7"/>
        <v>1.2265999999999997</v>
      </c>
      <c r="G13" s="7">
        <f t="shared" si="3"/>
        <v>73.43654199999997</v>
      </c>
      <c r="H13" s="7">
        <f t="shared" si="4"/>
        <v>158.24497275042123</v>
      </c>
      <c r="I13">
        <f t="shared" si="5"/>
        <v>59.87</v>
      </c>
      <c r="J13">
        <f t="shared" si="6"/>
        <v>129.01106534356862</v>
      </c>
    </row>
    <row r="14" spans="1:11" ht="12.75">
      <c r="A14" s="57">
        <v>1.9</v>
      </c>
      <c r="B14" s="6">
        <f t="shared" si="0"/>
        <v>0.8038999999999996</v>
      </c>
      <c r="C14" s="7">
        <f t="shared" si="1"/>
        <v>48.129492999999975</v>
      </c>
      <c r="D14" s="7">
        <f t="shared" si="2"/>
        <v>103.71199542969477</v>
      </c>
      <c r="E14" s="57">
        <v>5.5</v>
      </c>
      <c r="F14" s="6">
        <f t="shared" si="7"/>
        <v>1.2459999999999998</v>
      </c>
      <c r="G14" s="7">
        <f t="shared" si="3"/>
        <v>74.59801999999998</v>
      </c>
      <c r="H14" s="7">
        <f t="shared" si="4"/>
        <v>160.74778741808646</v>
      </c>
      <c r="I14">
        <f t="shared" si="5"/>
        <v>59.87</v>
      </c>
      <c r="J14">
        <f t="shared" si="6"/>
        <v>129.01106534356862</v>
      </c>
      <c r="K14" s="9"/>
    </row>
    <row r="15" spans="1:10" ht="12.75">
      <c r="A15" s="57">
        <v>2</v>
      </c>
      <c r="B15" s="60">
        <v>0.81</v>
      </c>
      <c r="C15" s="61">
        <f t="shared" si="1"/>
        <v>48.4947</v>
      </c>
      <c r="D15" s="61">
        <f t="shared" si="2"/>
        <v>104.49896292829058</v>
      </c>
      <c r="E15" s="57">
        <v>5.6</v>
      </c>
      <c r="F15" s="6">
        <f t="shared" si="7"/>
        <v>1.2653999999999999</v>
      </c>
      <c r="G15" s="7">
        <f t="shared" si="3"/>
        <v>75.759498</v>
      </c>
      <c r="H15" s="7">
        <f t="shared" si="4"/>
        <v>163.25060208575172</v>
      </c>
      <c r="I15">
        <f t="shared" si="5"/>
        <v>59.87</v>
      </c>
      <c r="J15">
        <f t="shared" si="6"/>
        <v>129.01106534356862</v>
      </c>
    </row>
    <row r="16" spans="1:10" ht="12.75">
      <c r="A16" s="57">
        <v>2.1</v>
      </c>
      <c r="B16" s="6">
        <f>B15+0.0078</f>
        <v>0.8178000000000001</v>
      </c>
      <c r="C16" s="7">
        <f t="shared" si="1"/>
        <v>48.961686</v>
      </c>
      <c r="D16" s="7">
        <f t="shared" si="2"/>
        <v>105.50524923797043</v>
      </c>
      <c r="E16" s="57">
        <v>5.7</v>
      </c>
      <c r="F16" s="6">
        <f t="shared" si="7"/>
        <v>1.2848</v>
      </c>
      <c r="G16" s="7">
        <f t="shared" si="3"/>
        <v>76.920976</v>
      </c>
      <c r="H16" s="7">
        <f t="shared" si="4"/>
        <v>165.75341675341696</v>
      </c>
      <c r="I16">
        <f t="shared" si="5"/>
        <v>59.87</v>
      </c>
      <c r="J16">
        <f t="shared" si="6"/>
        <v>129.01106534356862</v>
      </c>
    </row>
    <row r="17" spans="1:10" ht="12.75">
      <c r="A17" s="57">
        <v>2.2</v>
      </c>
      <c r="B17" s="6">
        <f>B16+0.0078</f>
        <v>0.8256000000000001</v>
      </c>
      <c r="C17" s="7">
        <f t="shared" si="1"/>
        <v>49.428672000000006</v>
      </c>
      <c r="D17" s="7">
        <f t="shared" si="2"/>
        <v>106.51153554765027</v>
      </c>
      <c r="E17" s="57">
        <v>5.8</v>
      </c>
      <c r="F17" s="6">
        <f t="shared" si="7"/>
        <v>1.3042</v>
      </c>
      <c r="G17" s="7">
        <f t="shared" si="3"/>
        <v>78.082454</v>
      </c>
      <c r="H17" s="7">
        <f t="shared" si="4"/>
        <v>168.2562314210822</v>
      </c>
      <c r="I17">
        <f t="shared" si="5"/>
        <v>59.87</v>
      </c>
      <c r="J17">
        <f t="shared" si="6"/>
        <v>129.01106534356862</v>
      </c>
    </row>
    <row r="18" spans="1:10" ht="12.75">
      <c r="A18" s="57">
        <v>2.3</v>
      </c>
      <c r="B18" s="6">
        <f aca="true" t="shared" si="8" ref="B18:B24">B17+0.0078</f>
        <v>0.8334000000000001</v>
      </c>
      <c r="C18" s="7">
        <f t="shared" si="1"/>
        <v>49.895658000000005</v>
      </c>
      <c r="D18" s="7">
        <f t="shared" si="2"/>
        <v>107.5178218573301</v>
      </c>
      <c r="E18" s="57">
        <v>5.9</v>
      </c>
      <c r="F18" s="6">
        <f>F17+0.0194</f>
        <v>1.3236</v>
      </c>
      <c r="G18" s="7">
        <f t="shared" si="3"/>
        <v>79.243932</v>
      </c>
      <c r="H18" s="7">
        <f t="shared" si="4"/>
        <v>170.75904608874743</v>
      </c>
      <c r="I18">
        <f t="shared" si="5"/>
        <v>59.87</v>
      </c>
      <c r="J18">
        <f t="shared" si="6"/>
        <v>129.01106534356862</v>
      </c>
    </row>
    <row r="19" spans="1:10" ht="12.75">
      <c r="A19" s="57">
        <v>2.4</v>
      </c>
      <c r="B19" s="6">
        <f t="shared" si="8"/>
        <v>0.8412000000000002</v>
      </c>
      <c r="C19" s="7">
        <f t="shared" si="1"/>
        <v>50.36264400000001</v>
      </c>
      <c r="D19" s="7">
        <f t="shared" si="2"/>
        <v>108.52410816700994</v>
      </c>
      <c r="E19" s="57">
        <v>6</v>
      </c>
      <c r="F19" s="60">
        <f t="shared" si="7"/>
        <v>1.3430000000000002</v>
      </c>
      <c r="G19" s="61">
        <f t="shared" si="3"/>
        <v>80.40541</v>
      </c>
      <c r="H19" s="61">
        <f t="shared" si="4"/>
        <v>173.2618607564127</v>
      </c>
      <c r="I19">
        <f t="shared" si="5"/>
        <v>59.87</v>
      </c>
      <c r="J19">
        <f t="shared" si="6"/>
        <v>129.01106534356862</v>
      </c>
    </row>
    <row r="20" spans="1:10" ht="12.75">
      <c r="A20" s="57">
        <v>2.5</v>
      </c>
      <c r="B20" s="6">
        <f t="shared" si="8"/>
        <v>0.8490000000000002</v>
      </c>
      <c r="C20" s="7">
        <f t="shared" si="1"/>
        <v>50.82963000000001</v>
      </c>
      <c r="D20" s="7">
        <f t="shared" si="2"/>
        <v>109.53039447668978</v>
      </c>
      <c r="E20" s="57">
        <v>6.1</v>
      </c>
      <c r="F20" s="6">
        <f>F19+0.009</f>
        <v>1.352</v>
      </c>
      <c r="G20" s="7">
        <f t="shared" si="3"/>
        <v>80.94424000000001</v>
      </c>
      <c r="H20" s="7">
        <f t="shared" si="4"/>
        <v>174.4229603445048</v>
      </c>
      <c r="I20">
        <f t="shared" si="5"/>
        <v>59.87</v>
      </c>
      <c r="J20">
        <f t="shared" si="6"/>
        <v>129.01106534356862</v>
      </c>
    </row>
    <row r="21" spans="1:10" ht="12.75">
      <c r="A21" s="57">
        <v>2.6</v>
      </c>
      <c r="B21" s="6">
        <f t="shared" si="8"/>
        <v>0.8568000000000002</v>
      </c>
      <c r="C21" s="7">
        <f t="shared" si="1"/>
        <v>51.296616000000014</v>
      </c>
      <c r="D21" s="7">
        <f t="shared" si="2"/>
        <v>110.53668078636962</v>
      </c>
      <c r="E21" s="57">
        <v>6.2</v>
      </c>
      <c r="F21" s="6">
        <f aca="true" t="shared" si="9" ref="F21:F29">F20+0.009</f>
        <v>1.361</v>
      </c>
      <c r="G21" s="7">
        <f t="shared" si="3"/>
        <v>81.48307</v>
      </c>
      <c r="H21" s="7">
        <f t="shared" si="4"/>
        <v>175.5840599325969</v>
      </c>
      <c r="I21">
        <f t="shared" si="5"/>
        <v>59.87</v>
      </c>
      <c r="J21">
        <f t="shared" si="6"/>
        <v>129.01106534356862</v>
      </c>
    </row>
    <row r="22" spans="1:10" ht="12.75">
      <c r="A22" s="57">
        <v>2.7</v>
      </c>
      <c r="B22" s="6">
        <f t="shared" si="8"/>
        <v>0.8646000000000003</v>
      </c>
      <c r="C22" s="7">
        <f t="shared" si="1"/>
        <v>51.76360200000001</v>
      </c>
      <c r="D22" s="7">
        <f t="shared" si="2"/>
        <v>111.54296709604947</v>
      </c>
      <c r="E22" s="57">
        <v>6.3</v>
      </c>
      <c r="F22" s="6">
        <f t="shared" si="9"/>
        <v>1.3699999999999999</v>
      </c>
      <c r="G22" s="7">
        <f t="shared" si="3"/>
        <v>82.02189999999999</v>
      </c>
      <c r="H22" s="7">
        <f t="shared" si="4"/>
        <v>176.745159520689</v>
      </c>
      <c r="I22">
        <f t="shared" si="5"/>
        <v>59.87</v>
      </c>
      <c r="J22">
        <f t="shared" si="6"/>
        <v>129.01106534356862</v>
      </c>
    </row>
    <row r="23" spans="1:10" ht="12.75">
      <c r="A23" s="57">
        <v>2.8</v>
      </c>
      <c r="B23" s="6">
        <f t="shared" si="8"/>
        <v>0.8724000000000003</v>
      </c>
      <c r="C23" s="7">
        <f t="shared" si="1"/>
        <v>52.23058800000001</v>
      </c>
      <c r="D23" s="7">
        <f>B23*J23</f>
        <v>112.5492534057293</v>
      </c>
      <c r="E23" s="57">
        <v>6.4</v>
      </c>
      <c r="F23" s="6">
        <f t="shared" si="9"/>
        <v>1.3789999999999998</v>
      </c>
      <c r="G23" s="7">
        <f t="shared" si="3"/>
        <v>82.56072999999998</v>
      </c>
      <c r="H23" s="7">
        <f t="shared" si="4"/>
        <v>177.9062591087811</v>
      </c>
      <c r="I23">
        <f t="shared" si="5"/>
        <v>59.87</v>
      </c>
      <c r="J23">
        <f t="shared" si="6"/>
        <v>129.01106534356862</v>
      </c>
    </row>
    <row r="24" spans="1:10" ht="12.75">
      <c r="A24" s="57">
        <v>2.9</v>
      </c>
      <c r="B24" s="6">
        <f t="shared" si="8"/>
        <v>0.8802000000000003</v>
      </c>
      <c r="C24" s="7">
        <f>B24*I24</f>
        <v>52.69757400000002</v>
      </c>
      <c r="D24" s="7">
        <f t="shared" si="2"/>
        <v>113.55553971540914</v>
      </c>
      <c r="E24" s="57">
        <v>6.5</v>
      </c>
      <c r="F24" s="6">
        <f t="shared" si="9"/>
        <v>1.3879999999999997</v>
      </c>
      <c r="G24" s="7">
        <f t="shared" si="3"/>
        <v>83.09955999999998</v>
      </c>
      <c r="H24" s="7">
        <f t="shared" si="4"/>
        <v>179.06735869687319</v>
      </c>
      <c r="I24">
        <f t="shared" si="5"/>
        <v>59.87</v>
      </c>
      <c r="J24">
        <f t="shared" si="6"/>
        <v>129.01106534356862</v>
      </c>
    </row>
    <row r="25" spans="1:10" ht="12.75">
      <c r="A25" s="57">
        <v>3</v>
      </c>
      <c r="B25" s="60">
        <f>B24+0.0078</f>
        <v>0.8880000000000003</v>
      </c>
      <c r="C25" s="61">
        <f t="shared" si="1"/>
        <v>53.164560000000016</v>
      </c>
      <c r="D25" s="61">
        <f t="shared" si="2"/>
        <v>114.56182602508898</v>
      </c>
      <c r="E25" s="59">
        <v>6.6</v>
      </c>
      <c r="F25" s="6">
        <f t="shared" si="9"/>
        <v>1.3969999999999996</v>
      </c>
      <c r="G25" s="7">
        <f t="shared" si="3"/>
        <v>83.63838999999997</v>
      </c>
      <c r="H25" s="7">
        <f t="shared" si="4"/>
        <v>180.2284582849653</v>
      </c>
      <c r="I25">
        <f t="shared" si="5"/>
        <v>59.87</v>
      </c>
      <c r="J25">
        <f t="shared" si="6"/>
        <v>129.01106534356862</v>
      </c>
    </row>
    <row r="26" spans="1:10" ht="12.75">
      <c r="A26" s="57">
        <v>3.1</v>
      </c>
      <c r="B26" s="10">
        <f>B25+0.0112</f>
        <v>0.8992000000000003</v>
      </c>
      <c r="C26" s="7">
        <f t="shared" si="1"/>
        <v>53.835104000000015</v>
      </c>
      <c r="D26" s="7">
        <f t="shared" si="2"/>
        <v>116.00674995693694</v>
      </c>
      <c r="E26" s="59">
        <v>6.7</v>
      </c>
      <c r="F26" s="6">
        <f t="shared" si="9"/>
        <v>1.4059999999999995</v>
      </c>
      <c r="G26" s="7">
        <f t="shared" si="3"/>
        <v>84.17721999999996</v>
      </c>
      <c r="H26" s="7">
        <f t="shared" si="4"/>
        <v>181.3895578730574</v>
      </c>
      <c r="I26">
        <f t="shared" si="5"/>
        <v>59.87</v>
      </c>
      <c r="J26">
        <f t="shared" si="6"/>
        <v>129.01106534356862</v>
      </c>
    </row>
    <row r="27" spans="1:10" ht="12.75">
      <c r="A27" s="57">
        <v>3.2</v>
      </c>
      <c r="B27" s="10">
        <f>B26+0.0112</f>
        <v>0.9104000000000003</v>
      </c>
      <c r="C27" s="7">
        <f t="shared" si="1"/>
        <v>54.505648000000015</v>
      </c>
      <c r="D27" s="7">
        <f t="shared" si="2"/>
        <v>117.45167388878491</v>
      </c>
      <c r="E27" s="59">
        <v>6.8</v>
      </c>
      <c r="F27" s="6">
        <f t="shared" si="9"/>
        <v>1.4149999999999994</v>
      </c>
      <c r="G27" s="7">
        <f t="shared" si="3"/>
        <v>84.71604999999995</v>
      </c>
      <c r="H27" s="7">
        <f t="shared" si="4"/>
        <v>182.5506574611495</v>
      </c>
      <c r="I27">
        <f t="shared" si="5"/>
        <v>59.87</v>
      </c>
      <c r="J27">
        <f t="shared" si="6"/>
        <v>129.01106534356862</v>
      </c>
    </row>
    <row r="28" spans="1:10" ht="12.75">
      <c r="A28" s="57">
        <v>3.3</v>
      </c>
      <c r="B28" s="10">
        <f aca="true" t="shared" si="10" ref="B28:B34">B27+0.0112</f>
        <v>0.9216000000000003</v>
      </c>
      <c r="C28" s="7">
        <f t="shared" si="1"/>
        <v>55.176192000000015</v>
      </c>
      <c r="D28" s="7">
        <f t="shared" si="2"/>
        <v>118.89659782063288</v>
      </c>
      <c r="E28" s="59">
        <v>6.9</v>
      </c>
      <c r="F28" s="6">
        <f t="shared" si="9"/>
        <v>1.4239999999999993</v>
      </c>
      <c r="G28" s="7">
        <f t="shared" si="3"/>
        <v>85.25487999999996</v>
      </c>
      <c r="H28" s="7">
        <f t="shared" si="4"/>
        <v>183.7117570492416</v>
      </c>
      <c r="I28">
        <f t="shared" si="5"/>
        <v>59.87</v>
      </c>
      <c r="J28">
        <f t="shared" si="6"/>
        <v>129.01106534356862</v>
      </c>
    </row>
    <row r="29" spans="1:10" ht="12.75">
      <c r="A29" s="57">
        <v>3.4</v>
      </c>
      <c r="B29" s="10">
        <f t="shared" si="10"/>
        <v>0.9328000000000003</v>
      </c>
      <c r="C29" s="7">
        <f t="shared" si="1"/>
        <v>55.846736000000014</v>
      </c>
      <c r="D29" s="7">
        <f t="shared" si="2"/>
        <v>120.34152175248084</v>
      </c>
      <c r="E29" s="59">
        <v>7</v>
      </c>
      <c r="F29" s="60">
        <f t="shared" si="9"/>
        <v>1.4329999999999992</v>
      </c>
      <c r="G29" s="61">
        <f t="shared" si="3"/>
        <v>85.79370999999995</v>
      </c>
      <c r="H29" s="61">
        <f t="shared" si="4"/>
        <v>184.8728566373337</v>
      </c>
      <c r="I29">
        <f t="shared" si="5"/>
        <v>59.87</v>
      </c>
      <c r="J29">
        <f t="shared" si="6"/>
        <v>129.01106534356862</v>
      </c>
    </row>
    <row r="30" spans="1:10" ht="12.75">
      <c r="A30" s="57">
        <v>3.5</v>
      </c>
      <c r="B30" s="10">
        <f t="shared" si="10"/>
        <v>0.9440000000000003</v>
      </c>
      <c r="C30" s="7">
        <f t="shared" si="1"/>
        <v>56.517280000000014</v>
      </c>
      <c r="D30" s="7">
        <f t="shared" si="2"/>
        <v>121.78644568432881</v>
      </c>
      <c r="E30" s="59">
        <v>7.1</v>
      </c>
      <c r="F30" s="6">
        <f>F29+0.0097</f>
        <v>1.4426999999999992</v>
      </c>
      <c r="G30" s="7">
        <f t="shared" si="3"/>
        <v>86.37444899999994</v>
      </c>
      <c r="H30" s="7">
        <f t="shared" si="4"/>
        <v>186.12426397116633</v>
      </c>
      <c r="I30">
        <f t="shared" si="5"/>
        <v>59.87</v>
      </c>
      <c r="J30">
        <f t="shared" si="6"/>
        <v>129.01106534356862</v>
      </c>
    </row>
    <row r="31" spans="1:10" ht="12.75">
      <c r="A31" s="57">
        <v>3.6</v>
      </c>
      <c r="B31" s="10">
        <f t="shared" si="10"/>
        <v>0.9552000000000003</v>
      </c>
      <c r="C31" s="7">
        <f t="shared" si="1"/>
        <v>57.18782400000001</v>
      </c>
      <c r="D31" s="7">
        <f t="shared" si="2"/>
        <v>123.23136961617678</v>
      </c>
      <c r="E31" s="59">
        <v>7.2</v>
      </c>
      <c r="F31" s="6">
        <f aca="true" t="shared" si="11" ref="F31:F39">F30+0.0097</f>
        <v>1.4523999999999992</v>
      </c>
      <c r="G31" s="7">
        <f t="shared" si="3"/>
        <v>86.95518799999995</v>
      </c>
      <c r="H31" s="7">
        <f t="shared" si="4"/>
        <v>187.37567130499897</v>
      </c>
      <c r="I31">
        <f t="shared" si="5"/>
        <v>59.87</v>
      </c>
      <c r="J31">
        <f t="shared" si="6"/>
        <v>129.01106534356862</v>
      </c>
    </row>
    <row r="32" spans="1:10" ht="12.75">
      <c r="A32" s="57">
        <v>3.7</v>
      </c>
      <c r="B32" s="10">
        <f t="shared" si="10"/>
        <v>0.9664000000000003</v>
      </c>
      <c r="C32" s="7">
        <f t="shared" si="1"/>
        <v>57.85836800000001</v>
      </c>
      <c r="D32" s="7">
        <f t="shared" si="2"/>
        <v>124.67629354802474</v>
      </c>
      <c r="E32" s="59">
        <v>7.3</v>
      </c>
      <c r="F32" s="6">
        <f t="shared" si="11"/>
        <v>1.4620999999999993</v>
      </c>
      <c r="G32" s="7">
        <f t="shared" si="3"/>
        <v>87.53592699999996</v>
      </c>
      <c r="H32" s="7">
        <f t="shared" si="4"/>
        <v>188.6270786388316</v>
      </c>
      <c r="I32">
        <f t="shared" si="5"/>
        <v>59.87</v>
      </c>
      <c r="J32">
        <f t="shared" si="6"/>
        <v>129.01106534356862</v>
      </c>
    </row>
    <row r="33" spans="1:10" ht="12.75">
      <c r="A33" s="57">
        <v>3.8</v>
      </c>
      <c r="B33" s="10">
        <f t="shared" si="10"/>
        <v>0.9776000000000002</v>
      </c>
      <c r="C33" s="7">
        <f t="shared" si="1"/>
        <v>58.52891200000001</v>
      </c>
      <c r="D33" s="7">
        <f t="shared" si="2"/>
        <v>126.12121747987271</v>
      </c>
      <c r="E33" s="59">
        <v>7.4</v>
      </c>
      <c r="F33" s="6">
        <f t="shared" si="11"/>
        <v>1.4717999999999993</v>
      </c>
      <c r="G33" s="7">
        <f t="shared" si="3"/>
        <v>88.11666599999995</v>
      </c>
      <c r="H33" s="7">
        <f t="shared" si="4"/>
        <v>189.8784859726642</v>
      </c>
      <c r="I33">
        <f t="shared" si="5"/>
        <v>59.87</v>
      </c>
      <c r="J33">
        <f t="shared" si="6"/>
        <v>129.01106534356862</v>
      </c>
    </row>
    <row r="34" spans="1:10" ht="12.75">
      <c r="A34" s="57">
        <v>3.9</v>
      </c>
      <c r="B34" s="10">
        <f t="shared" si="10"/>
        <v>0.9888000000000002</v>
      </c>
      <c r="C34" s="7">
        <f t="shared" si="1"/>
        <v>59.19945600000001</v>
      </c>
      <c r="D34" s="7">
        <f t="shared" si="2"/>
        <v>127.56614141172068</v>
      </c>
      <c r="E34" s="59">
        <v>7.5</v>
      </c>
      <c r="F34" s="6">
        <f t="shared" si="11"/>
        <v>1.4814999999999994</v>
      </c>
      <c r="G34" s="7">
        <f t="shared" si="3"/>
        <v>88.69740499999996</v>
      </c>
      <c r="H34" s="7">
        <f t="shared" si="4"/>
        <v>191.12989330649683</v>
      </c>
      <c r="I34">
        <f t="shared" si="5"/>
        <v>59.87</v>
      </c>
      <c r="J34">
        <f t="shared" si="6"/>
        <v>129.01106534356862</v>
      </c>
    </row>
    <row r="35" spans="1:10" ht="12.75">
      <c r="A35" s="58">
        <v>4</v>
      </c>
      <c r="B35" s="62">
        <f>B34+0.0112</f>
        <v>1.0000000000000002</v>
      </c>
      <c r="C35" s="63">
        <v>59.87</v>
      </c>
      <c r="D35" s="63">
        <f>P55</f>
        <v>129.01106534356862</v>
      </c>
      <c r="E35" s="59">
        <v>7.6</v>
      </c>
      <c r="F35" s="6">
        <f t="shared" si="11"/>
        <v>1.4911999999999994</v>
      </c>
      <c r="G35" s="7">
        <f t="shared" si="3"/>
        <v>89.27814399999995</v>
      </c>
      <c r="H35" s="7">
        <f t="shared" si="4"/>
        <v>192.38130064032944</v>
      </c>
      <c r="I35">
        <f t="shared" si="5"/>
        <v>59.87</v>
      </c>
      <c r="J35">
        <f t="shared" si="6"/>
        <v>129.01106534356862</v>
      </c>
    </row>
    <row r="36" spans="1:10" ht="12.75">
      <c r="A36" s="57">
        <v>4.1</v>
      </c>
      <c r="B36" s="10">
        <f>B35+0.0149</f>
        <v>1.0149000000000001</v>
      </c>
      <c r="C36" s="7">
        <f>B36*I36</f>
        <v>60.762063000000005</v>
      </c>
      <c r="D36" s="7">
        <f>B36*J36</f>
        <v>130.9333302171878</v>
      </c>
      <c r="E36" s="59">
        <v>7.7</v>
      </c>
      <c r="F36" s="6">
        <f t="shared" si="11"/>
        <v>1.5008999999999995</v>
      </c>
      <c r="G36" s="7">
        <f t="shared" si="3"/>
        <v>89.85888299999996</v>
      </c>
      <c r="H36" s="7">
        <f t="shared" si="4"/>
        <v>193.63270797416206</v>
      </c>
      <c r="I36">
        <f t="shared" si="5"/>
        <v>59.87</v>
      </c>
      <c r="J36">
        <f t="shared" si="6"/>
        <v>129.01106534356862</v>
      </c>
    </row>
    <row r="37" spans="1:10" ht="12.75">
      <c r="A37" s="57">
        <v>4.2</v>
      </c>
      <c r="B37" s="10">
        <f>B36+0.0149</f>
        <v>1.0298</v>
      </c>
      <c r="C37" s="7">
        <f>B37*I37</f>
        <v>61.654126</v>
      </c>
      <c r="D37" s="7">
        <f>B37*J37</f>
        <v>132.85559509080696</v>
      </c>
      <c r="E37" s="59">
        <v>7.8</v>
      </c>
      <c r="F37" s="6">
        <f t="shared" si="11"/>
        <v>1.5105999999999995</v>
      </c>
      <c r="G37" s="7">
        <f t="shared" si="3"/>
        <v>90.43962199999997</v>
      </c>
      <c r="H37" s="7">
        <f t="shared" si="4"/>
        <v>194.88411530799468</v>
      </c>
      <c r="I37">
        <f t="shared" si="5"/>
        <v>59.87</v>
      </c>
      <c r="J37">
        <f t="shared" si="6"/>
        <v>129.01106534356862</v>
      </c>
    </row>
    <row r="38" spans="1:10" ht="12.75">
      <c r="A38" s="57">
        <v>4.3</v>
      </c>
      <c r="B38" s="10">
        <f>B37+0.0149</f>
        <v>1.0447</v>
      </c>
      <c r="C38" s="7">
        <f>B38*I38</f>
        <v>62.546189</v>
      </c>
      <c r="D38" s="7">
        <f>B38*J38</f>
        <v>134.77785996442614</v>
      </c>
      <c r="E38" s="59">
        <v>7.9</v>
      </c>
      <c r="F38" s="6">
        <f t="shared" si="11"/>
        <v>1.5202999999999995</v>
      </c>
      <c r="G38" s="7">
        <f t="shared" si="3"/>
        <v>91.02036099999997</v>
      </c>
      <c r="H38" s="7">
        <f t="shared" si="4"/>
        <v>196.13552264182732</v>
      </c>
      <c r="I38">
        <f t="shared" si="5"/>
        <v>59.87</v>
      </c>
      <c r="J38">
        <f t="shared" si="6"/>
        <v>129.01106534356862</v>
      </c>
    </row>
    <row r="39" spans="1:10" ht="12.75">
      <c r="A39" s="57">
        <v>4.4</v>
      </c>
      <c r="B39" s="10">
        <f>B38+0.0149</f>
        <v>1.0595999999999999</v>
      </c>
      <c r="C39" s="7">
        <f>B39*I39</f>
        <v>63.43825199999999</v>
      </c>
      <c r="D39" s="7">
        <f>B39*J39</f>
        <v>136.7001248380453</v>
      </c>
      <c r="E39" s="59">
        <v>8</v>
      </c>
      <c r="F39" s="60">
        <f t="shared" si="11"/>
        <v>1.5299999999999996</v>
      </c>
      <c r="G39" s="61">
        <f t="shared" si="3"/>
        <v>91.60109999999997</v>
      </c>
      <c r="H39" s="61">
        <f t="shared" si="4"/>
        <v>197.38692997565994</v>
      </c>
      <c r="I39">
        <f t="shared" si="5"/>
        <v>59.87</v>
      </c>
      <c r="J39">
        <f t="shared" si="6"/>
        <v>129.01106534356862</v>
      </c>
    </row>
    <row r="40" spans="1:10" ht="12.75">
      <c r="A40" s="57">
        <v>4.5</v>
      </c>
      <c r="B40" s="10">
        <f>B39+0.0149</f>
        <v>1.0744999999999998</v>
      </c>
      <c r="C40" s="7">
        <f>B40*I40</f>
        <v>64.33031499999998</v>
      </c>
      <c r="D40" s="7">
        <f>B40*J40</f>
        <v>138.62238971166445</v>
      </c>
      <c r="E40" s="59"/>
      <c r="F40" s="11"/>
      <c r="G40" s="7"/>
      <c r="H40" s="7"/>
      <c r="I40">
        <f t="shared" si="5"/>
        <v>59.87</v>
      </c>
      <c r="J40">
        <f t="shared" si="6"/>
        <v>129.01106534356862</v>
      </c>
    </row>
    <row r="42" spans="1:8" ht="12.75">
      <c r="A42" s="68" t="s">
        <v>8</v>
      </c>
      <c r="B42" s="68"/>
      <c r="C42" s="68"/>
      <c r="D42" s="68"/>
      <c r="E42" s="68"/>
      <c r="F42" s="68"/>
      <c r="G42" s="68"/>
      <c r="H42" s="68"/>
    </row>
    <row r="43" spans="1:14" ht="12.75">
      <c r="A43" s="69" t="s">
        <v>9</v>
      </c>
      <c r="B43" s="69"/>
      <c r="C43" s="69"/>
      <c r="D43" s="69"/>
      <c r="E43" s="69"/>
      <c r="F43" s="69"/>
      <c r="G43" s="69"/>
      <c r="H43" s="69"/>
      <c r="L43" s="12">
        <v>8790</v>
      </c>
      <c r="M43" t="s">
        <v>10</v>
      </c>
      <c r="N43" t="s">
        <v>11</v>
      </c>
    </row>
    <row r="44" spans="1:12" ht="12.75">
      <c r="A44" s="69" t="s">
        <v>12</v>
      </c>
      <c r="B44" s="69"/>
      <c r="C44" s="69"/>
      <c r="D44" s="69"/>
      <c r="E44" s="69"/>
      <c r="F44" s="69"/>
      <c r="G44" s="69"/>
      <c r="H44" s="69"/>
      <c r="L44">
        <v>1.34</v>
      </c>
    </row>
    <row r="45" spans="1:16" ht="12.75">
      <c r="A45" s="69" t="s">
        <v>13</v>
      </c>
      <c r="B45" s="69"/>
      <c r="C45" s="69"/>
      <c r="D45" s="69"/>
      <c r="E45" s="69"/>
      <c r="F45" s="69"/>
      <c r="G45" s="69"/>
      <c r="H45" s="69"/>
      <c r="K45" s="8"/>
      <c r="L45" s="8">
        <f>L43</f>
        <v>8790</v>
      </c>
      <c r="M45" s="13" t="s">
        <v>14</v>
      </c>
      <c r="N45">
        <f>L44</f>
        <v>1.34</v>
      </c>
      <c r="O45" s="14" t="s">
        <v>15</v>
      </c>
      <c r="P45" s="8">
        <f>L45*N45</f>
        <v>11778.6</v>
      </c>
    </row>
    <row r="46" spans="1:18" ht="12.75">
      <c r="A46" s="69" t="s">
        <v>16</v>
      </c>
      <c r="B46" s="69"/>
      <c r="C46" s="69"/>
      <c r="D46" s="69"/>
      <c r="E46" s="69"/>
      <c r="F46" s="69"/>
      <c r="G46" s="69"/>
      <c r="H46" s="69"/>
      <c r="K46" s="8"/>
      <c r="L46" s="8">
        <f>P45</f>
        <v>11778.6</v>
      </c>
      <c r="M46" s="13" t="s">
        <v>14</v>
      </c>
      <c r="N46">
        <v>1.5</v>
      </c>
      <c r="O46" s="2" t="s">
        <v>17</v>
      </c>
      <c r="P46">
        <v>12</v>
      </c>
      <c r="Q46" t="s">
        <v>15</v>
      </c>
      <c r="R46" s="8">
        <f>L46*N46/P46</f>
        <v>1472.325</v>
      </c>
    </row>
    <row r="47" spans="1:16" ht="12.75">
      <c r="A47" s="69" t="s">
        <v>18</v>
      </c>
      <c r="B47" s="69"/>
      <c r="C47" s="69"/>
      <c r="D47" s="69"/>
      <c r="E47" s="69"/>
      <c r="F47" s="69"/>
      <c r="G47" s="69"/>
      <c r="H47" s="69"/>
      <c r="K47" s="8"/>
      <c r="L47" s="8">
        <f>P45</f>
        <v>11778.6</v>
      </c>
      <c r="M47" s="13" t="s">
        <v>14</v>
      </c>
      <c r="N47" s="15">
        <v>0.2</v>
      </c>
      <c r="O47" s="1" t="s">
        <v>15</v>
      </c>
      <c r="P47" s="8">
        <f>L47*20/100</f>
        <v>2355.72</v>
      </c>
    </row>
    <row r="48" spans="1:16" ht="12.75">
      <c r="A48" s="69" t="s">
        <v>19</v>
      </c>
      <c r="B48" s="69"/>
      <c r="C48" s="69"/>
      <c r="D48" s="69"/>
      <c r="E48" s="69"/>
      <c r="F48" s="69"/>
      <c r="G48" s="69"/>
      <c r="H48" s="69"/>
      <c r="K48" s="8"/>
      <c r="L48" s="8">
        <f>P45</f>
        <v>11778.6</v>
      </c>
      <c r="M48" s="13" t="s">
        <v>14</v>
      </c>
      <c r="N48" s="15">
        <v>0.3</v>
      </c>
      <c r="O48" s="1" t="s">
        <v>15</v>
      </c>
      <c r="P48" s="8">
        <f>L48*30/100</f>
        <v>3533.58</v>
      </c>
    </row>
    <row r="49" spans="1:20" ht="12.75">
      <c r="A49" s="68" t="s">
        <v>20</v>
      </c>
      <c r="B49" s="68"/>
      <c r="C49" s="68"/>
      <c r="D49" s="68"/>
      <c r="E49" s="68"/>
      <c r="F49" s="68"/>
      <c r="G49" s="68"/>
      <c r="H49" s="68"/>
      <c r="K49" s="8"/>
      <c r="L49" s="8">
        <f>P45</f>
        <v>11778.6</v>
      </c>
      <c r="M49" s="13" t="s">
        <v>21</v>
      </c>
      <c r="N49" s="8">
        <f>R46</f>
        <v>1472.325</v>
      </c>
      <c r="O49" s="1" t="s">
        <v>21</v>
      </c>
      <c r="P49" s="8">
        <f>P47</f>
        <v>2355.72</v>
      </c>
      <c r="Q49" t="s">
        <v>21</v>
      </c>
      <c r="R49" s="8">
        <f>P48</f>
        <v>3533.58</v>
      </c>
      <c r="S49" t="s">
        <v>15</v>
      </c>
      <c r="T49" s="8">
        <f>L49+N49+P49+R49</f>
        <v>19140.225</v>
      </c>
    </row>
    <row r="50" spans="1:20" ht="12.75">
      <c r="A50" s="69" t="s">
        <v>22</v>
      </c>
      <c r="B50" s="69"/>
      <c r="C50" s="69"/>
      <c r="D50" s="69"/>
      <c r="E50" s="69"/>
      <c r="F50" s="69"/>
      <c r="G50" s="69"/>
      <c r="H50" s="69"/>
      <c r="K50" s="8"/>
      <c r="L50" s="8">
        <f>T49</f>
        <v>19140.225</v>
      </c>
      <c r="M50" s="13" t="s">
        <v>17</v>
      </c>
      <c r="N50">
        <v>29.4</v>
      </c>
      <c r="O50" s="1" t="s">
        <v>23</v>
      </c>
      <c r="P50" t="s">
        <v>24</v>
      </c>
      <c r="Q50" t="s">
        <v>17</v>
      </c>
      <c r="R50">
        <v>12</v>
      </c>
      <c r="S50" t="s">
        <v>15</v>
      </c>
      <c r="T50" s="8">
        <f>L50/N50*(28+8)/R50</f>
        <v>1953.0841836734692</v>
      </c>
    </row>
    <row r="51" spans="1:15" ht="12.75">
      <c r="A51" s="68" t="s">
        <v>25</v>
      </c>
      <c r="B51" s="68"/>
      <c r="C51" s="68"/>
      <c r="D51" s="68"/>
      <c r="E51" s="68"/>
      <c r="F51" s="68"/>
      <c r="G51" s="68"/>
      <c r="H51" s="68"/>
      <c r="K51" s="8"/>
      <c r="L51" t="s">
        <v>26</v>
      </c>
      <c r="O51" s="1"/>
    </row>
    <row r="52" spans="1:16" ht="12.75">
      <c r="A52" s="68" t="s">
        <v>27</v>
      </c>
      <c r="B52" s="68"/>
      <c r="C52" s="68"/>
      <c r="D52" s="68"/>
      <c r="E52" s="68"/>
      <c r="F52" s="68"/>
      <c r="G52" s="68"/>
      <c r="H52" s="68"/>
      <c r="K52" s="8"/>
      <c r="L52" s="8">
        <f>T49</f>
        <v>19140.225</v>
      </c>
      <c r="M52" s="13" t="s">
        <v>21</v>
      </c>
      <c r="N52" s="8">
        <f>T50</f>
        <v>1953.0841836734692</v>
      </c>
      <c r="O52" s="1" t="s">
        <v>15</v>
      </c>
      <c r="P52" s="8">
        <f>L52+N52</f>
        <v>21093.309183673467</v>
      </c>
    </row>
    <row r="53" spans="1:16" ht="12.75">
      <c r="A53" s="69" t="s">
        <v>28</v>
      </c>
      <c r="B53" s="69"/>
      <c r="C53" s="69"/>
      <c r="D53" s="69"/>
      <c r="E53" s="69"/>
      <c r="F53" s="69"/>
      <c r="G53" s="69"/>
      <c r="H53" s="69"/>
      <c r="K53" s="8"/>
      <c r="L53" s="8">
        <f>P52</f>
        <v>21093.309183673467</v>
      </c>
      <c r="M53" s="13" t="s">
        <v>17</v>
      </c>
      <c r="N53" s="8">
        <f>P45</f>
        <v>11778.6</v>
      </c>
      <c r="O53" s="1" t="s">
        <v>15</v>
      </c>
      <c r="P53" s="8">
        <f>L53/N53</f>
        <v>1.790816326530612</v>
      </c>
    </row>
    <row r="54" spans="1:15" ht="12.75">
      <c r="A54" s="68" t="s">
        <v>29</v>
      </c>
      <c r="B54" s="68"/>
      <c r="C54" s="68"/>
      <c r="D54" s="68"/>
      <c r="E54" s="68"/>
      <c r="F54" s="68"/>
      <c r="G54" s="68"/>
      <c r="H54" s="68"/>
      <c r="K54" s="8"/>
      <c r="O54" s="1"/>
    </row>
    <row r="55" spans="1:16" ht="12.75">
      <c r="A55" s="68" t="s">
        <v>30</v>
      </c>
      <c r="B55" s="68"/>
      <c r="C55" s="68"/>
      <c r="D55" s="68"/>
      <c r="E55" s="68"/>
      <c r="F55" s="68"/>
      <c r="G55" s="68"/>
      <c r="H55" s="68"/>
      <c r="K55" s="8"/>
      <c r="L55" s="8">
        <f>P52</f>
        <v>21093.309183673467</v>
      </c>
      <c r="M55" s="13" t="s">
        <v>17</v>
      </c>
      <c r="N55">
        <v>163.5</v>
      </c>
      <c r="O55" s="1" t="s">
        <v>15</v>
      </c>
      <c r="P55" s="8">
        <f>L55/N55</f>
        <v>129.01106534356862</v>
      </c>
    </row>
    <row r="56" spans="1:21" ht="12.75">
      <c r="A56" s="69" t="s">
        <v>31</v>
      </c>
      <c r="B56" s="69"/>
      <c r="C56" s="69"/>
      <c r="D56" s="69"/>
      <c r="E56" s="69"/>
      <c r="F56" s="69"/>
      <c r="G56" s="69"/>
      <c r="H56" s="69"/>
      <c r="K56" s="16" t="s">
        <v>32</v>
      </c>
      <c r="L56" s="17" t="s">
        <v>32</v>
      </c>
      <c r="N56" s="22" t="s">
        <v>33</v>
      </c>
      <c r="S56" t="s">
        <v>34</v>
      </c>
      <c r="U56" s="23">
        <f>(1970-8)/12</f>
        <v>163.5</v>
      </c>
    </row>
    <row r="57" spans="1:16" ht="12.75">
      <c r="A57" s="68" t="s">
        <v>35</v>
      </c>
      <c r="B57" s="68"/>
      <c r="C57" s="68"/>
      <c r="D57" s="68"/>
      <c r="E57" s="68"/>
      <c r="F57" s="68"/>
      <c r="G57" s="68"/>
      <c r="H57" s="68"/>
      <c r="K57" s="8"/>
      <c r="L57" s="8">
        <f>P55</f>
        <v>129.01106534356862</v>
      </c>
      <c r="M57" s="13" t="s">
        <v>17</v>
      </c>
      <c r="N57" s="18" t="s">
        <v>36</v>
      </c>
      <c r="O57" s="1" t="s">
        <v>15</v>
      </c>
      <c r="P57" s="8">
        <f>L57/(0.79+0.79*20/100)</f>
        <v>136.08762167043102</v>
      </c>
    </row>
    <row r="58" spans="1:19" ht="12.75">
      <c r="A58" s="68" t="s">
        <v>37</v>
      </c>
      <c r="B58" s="68"/>
      <c r="C58" s="68"/>
      <c r="D58" s="68"/>
      <c r="E58" s="68"/>
      <c r="F58" s="68"/>
      <c r="G58" s="68"/>
      <c r="H58" s="68"/>
      <c r="K58" s="8"/>
      <c r="L58" s="8">
        <f>P55</f>
        <v>129.01106534356862</v>
      </c>
      <c r="M58" s="1" t="s">
        <v>17</v>
      </c>
      <c r="N58">
        <v>13.44</v>
      </c>
      <c r="O58" s="1" t="s">
        <v>15</v>
      </c>
      <c r="P58" s="19">
        <f>L58/N58</f>
        <v>9.599037599967904</v>
      </c>
      <c r="Q58" t="s">
        <v>38</v>
      </c>
      <c r="R58" t="s">
        <v>15</v>
      </c>
      <c r="S58" s="20">
        <f>P58*1.22</f>
        <v>11.710825871960843</v>
      </c>
    </row>
    <row r="59" spans="1:19" ht="12.75">
      <c r="A59" s="68" t="s">
        <v>39</v>
      </c>
      <c r="B59" s="68"/>
      <c r="C59" s="68"/>
      <c r="D59" s="68"/>
      <c r="E59" s="68"/>
      <c r="F59" s="68"/>
      <c r="G59" s="68"/>
      <c r="H59" s="68"/>
      <c r="K59" s="8"/>
      <c r="L59" s="8">
        <f>P55</f>
        <v>129.01106534356862</v>
      </c>
      <c r="M59" s="1" t="s">
        <v>17</v>
      </c>
      <c r="N59">
        <v>9.62</v>
      </c>
      <c r="O59" s="1" t="s">
        <v>15</v>
      </c>
      <c r="P59" s="19">
        <f>L59/N59</f>
        <v>13.410713653177613</v>
      </c>
      <c r="Q59" t="s">
        <v>38</v>
      </c>
      <c r="R59" t="s">
        <v>15</v>
      </c>
      <c r="S59" s="20">
        <f>P59*1.22</f>
        <v>16.361070656876688</v>
      </c>
    </row>
    <row r="60" spans="16:19" ht="12.75">
      <c r="P60" s="2" t="s">
        <v>40</v>
      </c>
      <c r="S60" s="21" t="s">
        <v>41</v>
      </c>
    </row>
    <row r="61" ht="12.75">
      <c r="A61" s="2"/>
    </row>
    <row r="64" spans="1:20" ht="56.25" customHeight="1">
      <c r="A64" s="71" t="s">
        <v>42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6" spans="1:20" ht="60.75" customHeight="1">
      <c r="A66" s="70" t="s">
        <v>43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</row>
  </sheetData>
  <sheetProtection selectLockedCells="1" selectUnlockedCells="1"/>
  <mergeCells count="21">
    <mergeCell ref="A66:T66"/>
    <mergeCell ref="A57:H57"/>
    <mergeCell ref="A58:H58"/>
    <mergeCell ref="A59:H59"/>
    <mergeCell ref="A64:T64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2:R2"/>
    <mergeCell ref="A42:H42"/>
    <mergeCell ref="A43:H43"/>
    <mergeCell ref="A44:H44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SheetLayoutView="100" workbookViewId="0" topLeftCell="A1">
      <selection activeCell="M5" sqref="M5:M13"/>
    </sheetView>
  </sheetViews>
  <sheetFormatPr defaultColWidth="9.00390625" defaultRowHeight="12.75"/>
  <cols>
    <col min="1" max="1" width="8.125" style="0" customWidth="1"/>
    <col min="2" max="2" width="9.875" style="1" customWidth="1"/>
    <col min="3" max="3" width="9.875" style="0" bestFit="1" customWidth="1"/>
    <col min="4" max="4" width="15.75390625" style="0" customWidth="1"/>
    <col min="5" max="5" width="8.625" style="1" customWidth="1"/>
    <col min="6" max="6" width="8.75390625" style="0" bestFit="1" customWidth="1"/>
    <col min="7" max="7" width="12.75390625" style="0" customWidth="1"/>
    <col min="8" max="10" width="0" style="0" hidden="1" customWidth="1"/>
    <col min="11" max="11" width="15.375" style="0" customWidth="1"/>
    <col min="12" max="12" width="0.6171875" style="0" customWidth="1"/>
    <col min="13" max="13" width="11.25390625" style="0" hidden="1" customWidth="1"/>
    <col min="14" max="14" width="11.25390625" style="0" customWidth="1"/>
    <col min="15" max="15" width="9.875" style="0" customWidth="1"/>
    <col min="16" max="16" width="5.125" style="0" customWidth="1"/>
    <col min="17" max="17" width="7.625" style="0" customWidth="1"/>
    <col min="18" max="18" width="5.875" style="0" customWidth="1"/>
    <col min="19" max="19" width="9.875" style="0" customWidth="1"/>
    <col min="20" max="20" width="9.25390625" style="0" customWidth="1"/>
  </cols>
  <sheetData>
    <row r="1" spans="1:13" ht="42.75" customHeight="1">
      <c r="A1" s="72" t="s">
        <v>202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ht="12.75">
      <c r="B2" s="2"/>
    </row>
    <row r="3" spans="2:17" ht="12.75">
      <c r="B3" s="68" t="s">
        <v>203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5" spans="2:13" ht="66.75" customHeight="1">
      <c r="B5" s="56" t="s">
        <v>1</v>
      </c>
      <c r="C5" s="3" t="s">
        <v>2</v>
      </c>
      <c r="D5" s="4" t="s">
        <v>4</v>
      </c>
      <c r="E5" s="56" t="s">
        <v>1</v>
      </c>
      <c r="F5" s="3" t="s">
        <v>2</v>
      </c>
      <c r="G5" s="3" t="s">
        <v>4</v>
      </c>
      <c r="H5" s="5" t="s">
        <v>6</v>
      </c>
      <c r="I5" s="5" t="s">
        <v>7</v>
      </c>
      <c r="M5" s="76"/>
    </row>
    <row r="6" spans="2:13" ht="12.75">
      <c r="B6" s="57">
        <v>1</v>
      </c>
      <c r="C6" s="60">
        <f>1/1.34</f>
        <v>0.7462686567164178</v>
      </c>
      <c r="D6" s="61">
        <f aca="true" t="shared" si="0" ref="D6:D35">C6*I6</f>
        <v>92.42537313432834</v>
      </c>
      <c r="E6" s="57">
        <v>4.6</v>
      </c>
      <c r="F6" s="66">
        <f>C41+0.0149</f>
        <v>1.0893999999999995</v>
      </c>
      <c r="G6" s="7">
        <f aca="true" t="shared" si="1" ref="G6:G40">F6*I6</f>
        <v>134.92218999999992</v>
      </c>
      <c r="H6" s="8" t="e">
        <f>#REF!</f>
        <v>#REF!</v>
      </c>
      <c r="I6" s="8">
        <f>D36</f>
        <v>123.85</v>
      </c>
      <c r="L6" s="75"/>
      <c r="M6" s="77"/>
    </row>
    <row r="7" spans="2:13" ht="12.75">
      <c r="B7" s="57">
        <v>1.1</v>
      </c>
      <c r="C7" s="66">
        <f>C6+0.0064</f>
        <v>0.7526686567164178</v>
      </c>
      <c r="D7" s="7">
        <f t="shared" si="0"/>
        <v>93.21801313432834</v>
      </c>
      <c r="E7" s="57">
        <v>4.7</v>
      </c>
      <c r="F7" s="66">
        <f>F6+0.0149</f>
        <v>1.1042999999999994</v>
      </c>
      <c r="G7" s="7">
        <f t="shared" si="1"/>
        <v>136.76755499999993</v>
      </c>
      <c r="H7" t="e">
        <f aca="true" t="shared" si="2" ref="H7:H41">H6</f>
        <v>#REF!</v>
      </c>
      <c r="I7">
        <f aca="true" t="shared" si="3" ref="I7:I41">I6</f>
        <v>123.85</v>
      </c>
      <c r="M7" s="77"/>
    </row>
    <row r="8" spans="2:13" ht="12.75">
      <c r="B8" s="57">
        <v>1.2</v>
      </c>
      <c r="C8" s="66">
        <f aca="true" t="shared" si="4" ref="C8:C15">C7+0.0064</f>
        <v>0.7590686567164178</v>
      </c>
      <c r="D8" s="7">
        <f t="shared" si="0"/>
        <v>94.01065313432834</v>
      </c>
      <c r="E8" s="57">
        <v>4.8</v>
      </c>
      <c r="F8" s="66">
        <f>F7+0.0149</f>
        <v>1.1191999999999993</v>
      </c>
      <c r="G8" s="7">
        <f t="shared" si="1"/>
        <v>138.61291999999992</v>
      </c>
      <c r="H8" t="e">
        <f t="shared" si="2"/>
        <v>#REF!</v>
      </c>
      <c r="I8">
        <f t="shared" si="3"/>
        <v>123.85</v>
      </c>
      <c r="M8" s="77"/>
    </row>
    <row r="9" spans="2:13" ht="12.75">
      <c r="B9" s="57">
        <v>1.3</v>
      </c>
      <c r="C9" s="66">
        <f t="shared" si="4"/>
        <v>0.7654686567164177</v>
      </c>
      <c r="D9" s="7">
        <f t="shared" si="0"/>
        <v>94.80329313432833</v>
      </c>
      <c r="E9" s="57">
        <v>4.9</v>
      </c>
      <c r="F9" s="66">
        <f>F8+0.0149</f>
        <v>1.1340999999999992</v>
      </c>
      <c r="G9" s="7">
        <f t="shared" si="1"/>
        <v>140.4582849999999</v>
      </c>
      <c r="H9" t="e">
        <f t="shared" si="2"/>
        <v>#REF!</v>
      </c>
      <c r="I9">
        <f t="shared" si="3"/>
        <v>123.85</v>
      </c>
      <c r="J9" s="9"/>
      <c r="M9" s="77"/>
    </row>
    <row r="10" spans="2:13" ht="12.75">
      <c r="B10" s="57">
        <v>1.4</v>
      </c>
      <c r="C10" s="66">
        <f t="shared" si="4"/>
        <v>0.7718686567164177</v>
      </c>
      <c r="D10" s="7">
        <f t="shared" si="0"/>
        <v>95.59593313432832</v>
      </c>
      <c r="E10" s="57">
        <v>5</v>
      </c>
      <c r="F10" s="60">
        <f>1.54/1.34</f>
        <v>1.1492537313432836</v>
      </c>
      <c r="G10" s="61">
        <f t="shared" si="1"/>
        <v>142.33507462686566</v>
      </c>
      <c r="H10" t="e">
        <f t="shared" si="2"/>
        <v>#REF!</v>
      </c>
      <c r="I10">
        <f t="shared" si="3"/>
        <v>123.85</v>
      </c>
      <c r="M10" s="77"/>
    </row>
    <row r="11" spans="2:13" ht="12.75">
      <c r="B11" s="57">
        <v>1.5</v>
      </c>
      <c r="C11" s="66">
        <f t="shared" si="4"/>
        <v>0.7782686567164177</v>
      </c>
      <c r="D11" s="7">
        <f t="shared" si="0"/>
        <v>96.38857313432833</v>
      </c>
      <c r="E11" s="57">
        <v>5.1</v>
      </c>
      <c r="F11" s="66">
        <f>F10+0.0194</f>
        <v>1.1686537313432837</v>
      </c>
      <c r="G11" s="7">
        <f t="shared" si="1"/>
        <v>144.73776462686567</v>
      </c>
      <c r="H11" t="e">
        <f t="shared" si="2"/>
        <v>#REF!</v>
      </c>
      <c r="I11">
        <f t="shared" si="3"/>
        <v>123.85</v>
      </c>
      <c r="M11" s="77"/>
    </row>
    <row r="12" spans="2:13" ht="12.75">
      <c r="B12" s="57">
        <v>1.6</v>
      </c>
      <c r="C12" s="66">
        <f t="shared" si="4"/>
        <v>0.7846686567164176</v>
      </c>
      <c r="D12" s="7">
        <f t="shared" si="0"/>
        <v>97.18121313432832</v>
      </c>
      <c r="E12" s="57">
        <v>5.2</v>
      </c>
      <c r="F12" s="66">
        <f aca="true" t="shared" si="5" ref="F12:F19">F11+0.0194</f>
        <v>1.1880537313432837</v>
      </c>
      <c r="G12" s="7">
        <f t="shared" si="1"/>
        <v>147.14045462686568</v>
      </c>
      <c r="H12" t="e">
        <f t="shared" si="2"/>
        <v>#REF!</v>
      </c>
      <c r="I12">
        <f t="shared" si="3"/>
        <v>123.85</v>
      </c>
      <c r="M12" s="77"/>
    </row>
    <row r="13" spans="2:9" ht="12.75">
      <c r="B13" s="57">
        <v>1.7</v>
      </c>
      <c r="C13" s="66">
        <f t="shared" si="4"/>
        <v>0.7910686567164176</v>
      </c>
      <c r="D13" s="7">
        <f t="shared" si="0"/>
        <v>97.97385313432831</v>
      </c>
      <c r="E13" s="57">
        <v>5.3</v>
      </c>
      <c r="F13" s="66">
        <f t="shared" si="5"/>
        <v>1.2074537313432838</v>
      </c>
      <c r="G13" s="7">
        <f t="shared" si="1"/>
        <v>149.54314462686568</v>
      </c>
      <c r="H13" t="e">
        <f t="shared" si="2"/>
        <v>#REF!</v>
      </c>
      <c r="I13">
        <f t="shared" si="3"/>
        <v>123.85</v>
      </c>
    </row>
    <row r="14" spans="2:9" ht="12.75">
      <c r="B14" s="57">
        <v>1.8</v>
      </c>
      <c r="C14" s="66">
        <f t="shared" si="4"/>
        <v>0.7974686567164175</v>
      </c>
      <c r="D14" s="7">
        <f t="shared" si="0"/>
        <v>98.7664931343283</v>
      </c>
      <c r="E14" s="57">
        <v>5.4</v>
      </c>
      <c r="F14" s="66">
        <f t="shared" si="5"/>
        <v>1.226853731343284</v>
      </c>
      <c r="G14" s="7">
        <f t="shared" si="1"/>
        <v>151.94583462686572</v>
      </c>
      <c r="H14" t="e">
        <f t="shared" si="2"/>
        <v>#REF!</v>
      </c>
      <c r="I14">
        <f t="shared" si="3"/>
        <v>123.85</v>
      </c>
    </row>
    <row r="15" spans="2:10" ht="12.75">
      <c r="B15" s="57">
        <v>1.9</v>
      </c>
      <c r="C15" s="66">
        <f t="shared" si="4"/>
        <v>0.8038686567164175</v>
      </c>
      <c r="D15" s="7">
        <f t="shared" si="0"/>
        <v>99.5591331343283</v>
      </c>
      <c r="E15" s="57">
        <v>5.5</v>
      </c>
      <c r="F15" s="66">
        <f t="shared" si="5"/>
        <v>1.246253731343284</v>
      </c>
      <c r="G15" s="7">
        <f t="shared" si="1"/>
        <v>154.34852462686572</v>
      </c>
      <c r="H15" t="e">
        <f t="shared" si="2"/>
        <v>#REF!</v>
      </c>
      <c r="I15">
        <f t="shared" si="3"/>
        <v>123.85</v>
      </c>
      <c r="J15" s="9"/>
    </row>
    <row r="16" spans="2:9" ht="12.75">
      <c r="B16" s="57">
        <v>2</v>
      </c>
      <c r="C16" s="60">
        <f>1.085/1.34</f>
        <v>0.8097014925373134</v>
      </c>
      <c r="D16" s="61">
        <f t="shared" si="0"/>
        <v>100.28152985074625</v>
      </c>
      <c r="E16" s="57">
        <v>5.6</v>
      </c>
      <c r="F16" s="66">
        <f t="shared" si="5"/>
        <v>1.265653731343284</v>
      </c>
      <c r="G16" s="7">
        <f t="shared" si="1"/>
        <v>156.75121462686573</v>
      </c>
      <c r="H16" t="e">
        <f t="shared" si="2"/>
        <v>#REF!</v>
      </c>
      <c r="I16">
        <f t="shared" si="3"/>
        <v>123.85</v>
      </c>
    </row>
    <row r="17" spans="2:9" ht="12.75">
      <c r="B17" s="57">
        <v>2.1</v>
      </c>
      <c r="C17" s="66">
        <f>C16+0.0078</f>
        <v>0.8175014925373134</v>
      </c>
      <c r="D17" s="7">
        <f t="shared" si="0"/>
        <v>101.24755985074626</v>
      </c>
      <c r="E17" s="57">
        <v>5.7</v>
      </c>
      <c r="F17" s="66">
        <f t="shared" si="5"/>
        <v>1.2850537313432842</v>
      </c>
      <c r="G17" s="7">
        <f t="shared" si="1"/>
        <v>159.15390462686574</v>
      </c>
      <c r="H17" t="e">
        <f t="shared" si="2"/>
        <v>#REF!</v>
      </c>
      <c r="I17">
        <f t="shared" si="3"/>
        <v>123.85</v>
      </c>
    </row>
    <row r="18" spans="2:9" ht="12.75">
      <c r="B18" s="57">
        <v>2.2</v>
      </c>
      <c r="C18" s="66">
        <f aca="true" t="shared" si="6" ref="C18:C25">C17+0.0078</f>
        <v>0.8253014925373134</v>
      </c>
      <c r="D18" s="7">
        <f t="shared" si="0"/>
        <v>102.21358985074626</v>
      </c>
      <c r="E18" s="57">
        <v>5.8</v>
      </c>
      <c r="F18" s="66">
        <f t="shared" si="5"/>
        <v>1.3044537313432842</v>
      </c>
      <c r="G18" s="7">
        <f t="shared" si="1"/>
        <v>161.55659462686575</v>
      </c>
      <c r="H18" t="e">
        <f t="shared" si="2"/>
        <v>#REF!</v>
      </c>
      <c r="I18">
        <f t="shared" si="3"/>
        <v>123.85</v>
      </c>
    </row>
    <row r="19" spans="2:9" ht="12.75">
      <c r="B19" s="57">
        <v>2.3</v>
      </c>
      <c r="C19" s="66">
        <f t="shared" si="6"/>
        <v>0.8331014925373135</v>
      </c>
      <c r="D19" s="7">
        <f t="shared" si="0"/>
        <v>103.17961985074626</v>
      </c>
      <c r="E19" s="57">
        <v>5.9</v>
      </c>
      <c r="F19" s="66">
        <f t="shared" si="5"/>
        <v>1.3238537313432843</v>
      </c>
      <c r="G19" s="7">
        <f t="shared" si="1"/>
        <v>163.95928462686575</v>
      </c>
      <c r="H19" t="e">
        <f t="shared" si="2"/>
        <v>#REF!</v>
      </c>
      <c r="I19">
        <f t="shared" si="3"/>
        <v>123.85</v>
      </c>
    </row>
    <row r="20" spans="2:9" ht="12.75">
      <c r="B20" s="57">
        <v>2.4</v>
      </c>
      <c r="C20" s="66">
        <f t="shared" si="6"/>
        <v>0.8409014925373135</v>
      </c>
      <c r="D20" s="7">
        <f t="shared" si="0"/>
        <v>104.14564985074627</v>
      </c>
      <c r="E20" s="57">
        <v>6</v>
      </c>
      <c r="F20" s="60">
        <f>1.8/1.34</f>
        <v>1.3432835820895521</v>
      </c>
      <c r="G20" s="61">
        <f t="shared" si="1"/>
        <v>166.365671641791</v>
      </c>
      <c r="H20" t="e">
        <f t="shared" si="2"/>
        <v>#REF!</v>
      </c>
      <c r="I20">
        <f t="shared" si="3"/>
        <v>123.85</v>
      </c>
    </row>
    <row r="21" spans="2:9" ht="12.75">
      <c r="B21" s="57">
        <v>2.5</v>
      </c>
      <c r="C21" s="66">
        <f t="shared" si="6"/>
        <v>0.8487014925373135</v>
      </c>
      <c r="D21" s="7">
        <f t="shared" si="0"/>
        <v>105.11167985074627</v>
      </c>
      <c r="E21" s="57">
        <v>6.1</v>
      </c>
      <c r="F21" s="66">
        <f aca="true" t="shared" si="7" ref="F21:F30">F20+0.009</f>
        <v>1.352283582089552</v>
      </c>
      <c r="G21" s="7">
        <f t="shared" si="1"/>
        <v>167.48032164179102</v>
      </c>
      <c r="H21" t="e">
        <f t="shared" si="2"/>
        <v>#REF!</v>
      </c>
      <c r="I21">
        <f t="shared" si="3"/>
        <v>123.85</v>
      </c>
    </row>
    <row r="22" spans="2:9" ht="12.75">
      <c r="B22" s="57">
        <v>2.6</v>
      </c>
      <c r="C22" s="66">
        <f t="shared" si="6"/>
        <v>0.8565014925373136</v>
      </c>
      <c r="D22" s="7">
        <f t="shared" si="0"/>
        <v>106.07770985074627</v>
      </c>
      <c r="E22" s="57">
        <v>6.2</v>
      </c>
      <c r="F22" s="66">
        <f t="shared" si="7"/>
        <v>1.361283582089552</v>
      </c>
      <c r="G22" s="7">
        <f t="shared" si="1"/>
        <v>168.594971641791</v>
      </c>
      <c r="H22" t="e">
        <f t="shared" si="2"/>
        <v>#REF!</v>
      </c>
      <c r="I22">
        <f t="shared" si="3"/>
        <v>123.85</v>
      </c>
    </row>
    <row r="23" spans="2:9" ht="12.75">
      <c r="B23" s="57">
        <v>2.7</v>
      </c>
      <c r="C23" s="66">
        <f t="shared" si="6"/>
        <v>0.8643014925373136</v>
      </c>
      <c r="D23" s="7">
        <f t="shared" si="0"/>
        <v>107.04373985074628</v>
      </c>
      <c r="E23" s="57">
        <v>6.3</v>
      </c>
      <c r="F23" s="66">
        <f t="shared" si="7"/>
        <v>1.3702835820895518</v>
      </c>
      <c r="G23" s="7">
        <f t="shared" si="1"/>
        <v>169.709621641791</v>
      </c>
      <c r="H23" t="e">
        <f t="shared" si="2"/>
        <v>#REF!</v>
      </c>
      <c r="I23">
        <f t="shared" si="3"/>
        <v>123.85</v>
      </c>
    </row>
    <row r="24" spans="2:9" ht="12.75">
      <c r="B24" s="57">
        <v>2.8</v>
      </c>
      <c r="C24" s="66">
        <f t="shared" si="6"/>
        <v>0.8721014925373136</v>
      </c>
      <c r="D24" s="7">
        <f t="shared" si="0"/>
        <v>108.00976985074628</v>
      </c>
      <c r="E24" s="57">
        <v>6.4</v>
      </c>
      <c r="F24" s="66">
        <f t="shared" si="7"/>
        <v>1.3792835820895517</v>
      </c>
      <c r="G24" s="7">
        <f t="shared" si="1"/>
        <v>170.82427164179097</v>
      </c>
      <c r="H24" t="e">
        <f t="shared" si="2"/>
        <v>#REF!</v>
      </c>
      <c r="I24">
        <f t="shared" si="3"/>
        <v>123.85</v>
      </c>
    </row>
    <row r="25" spans="2:9" ht="12.75">
      <c r="B25" s="57">
        <v>2.9</v>
      </c>
      <c r="C25" s="66">
        <f t="shared" si="6"/>
        <v>0.8799014925373136</v>
      </c>
      <c r="D25" s="7">
        <f t="shared" si="0"/>
        <v>108.97579985074628</v>
      </c>
      <c r="E25" s="57">
        <v>6.5</v>
      </c>
      <c r="F25" s="66">
        <f t="shared" si="7"/>
        <v>1.3882835820895516</v>
      </c>
      <c r="G25" s="7">
        <f t="shared" si="1"/>
        <v>171.93892164179096</v>
      </c>
      <c r="H25" t="e">
        <f t="shared" si="2"/>
        <v>#REF!</v>
      </c>
      <c r="I25">
        <f t="shared" si="3"/>
        <v>123.85</v>
      </c>
    </row>
    <row r="26" spans="2:9" ht="12.75">
      <c r="B26" s="57">
        <v>3</v>
      </c>
      <c r="C26" s="60">
        <f>1.19/1.34</f>
        <v>0.8880597014925372</v>
      </c>
      <c r="D26" s="61">
        <f t="shared" si="0"/>
        <v>109.98619402985072</v>
      </c>
      <c r="E26" s="59">
        <v>6.6</v>
      </c>
      <c r="F26" s="66">
        <f t="shared" si="7"/>
        <v>1.3972835820895515</v>
      </c>
      <c r="G26" s="7">
        <f t="shared" si="1"/>
        <v>173.05357164179094</v>
      </c>
      <c r="H26" t="e">
        <f t="shared" si="2"/>
        <v>#REF!</v>
      </c>
      <c r="I26">
        <f t="shared" si="3"/>
        <v>123.85</v>
      </c>
    </row>
    <row r="27" spans="2:9" ht="12.75">
      <c r="B27" s="57">
        <v>3.1</v>
      </c>
      <c r="C27" s="65">
        <f>C26+0.0112</f>
        <v>0.8992597014925372</v>
      </c>
      <c r="D27" s="7">
        <f t="shared" si="0"/>
        <v>111.37331402985073</v>
      </c>
      <c r="E27" s="59">
        <v>6.7</v>
      </c>
      <c r="F27" s="66">
        <f t="shared" si="7"/>
        <v>1.4062835820895514</v>
      </c>
      <c r="G27" s="7">
        <f t="shared" si="1"/>
        <v>174.16822164179092</v>
      </c>
      <c r="H27" t="e">
        <f t="shared" si="2"/>
        <v>#REF!</v>
      </c>
      <c r="I27">
        <f t="shared" si="3"/>
        <v>123.85</v>
      </c>
    </row>
    <row r="28" spans="2:9" ht="12.75">
      <c r="B28" s="57">
        <v>3.2</v>
      </c>
      <c r="C28" s="65">
        <f aca="true" t="shared" si="8" ref="C28:C35">C27+0.0112</f>
        <v>0.9104597014925372</v>
      </c>
      <c r="D28" s="7">
        <f t="shared" si="0"/>
        <v>112.76043402985073</v>
      </c>
      <c r="E28" s="59">
        <v>6.8</v>
      </c>
      <c r="F28" s="66">
        <f t="shared" si="7"/>
        <v>1.4152835820895513</v>
      </c>
      <c r="G28" s="7">
        <f t="shared" si="1"/>
        <v>175.28287164179093</v>
      </c>
      <c r="H28" t="e">
        <f t="shared" si="2"/>
        <v>#REF!</v>
      </c>
      <c r="I28">
        <f t="shared" si="3"/>
        <v>123.85</v>
      </c>
    </row>
    <row r="29" spans="2:9" ht="12.75">
      <c r="B29" s="57">
        <v>3.3</v>
      </c>
      <c r="C29" s="65">
        <f t="shared" si="8"/>
        <v>0.9216597014925372</v>
      </c>
      <c r="D29" s="7">
        <f t="shared" si="0"/>
        <v>114.14755402985072</v>
      </c>
      <c r="E29" s="59">
        <v>6.9</v>
      </c>
      <c r="F29" s="66">
        <f t="shared" si="7"/>
        <v>1.4242835820895512</v>
      </c>
      <c r="G29" s="7">
        <f t="shared" si="1"/>
        <v>176.39752164179092</v>
      </c>
      <c r="H29" t="e">
        <f t="shared" si="2"/>
        <v>#REF!</v>
      </c>
      <c r="I29">
        <f t="shared" si="3"/>
        <v>123.85</v>
      </c>
    </row>
    <row r="30" spans="2:9" ht="12.75">
      <c r="B30" s="57">
        <v>3.4</v>
      </c>
      <c r="C30" s="65">
        <f t="shared" si="8"/>
        <v>0.9328597014925372</v>
      </c>
      <c r="D30" s="7">
        <f t="shared" si="0"/>
        <v>115.53467402985072</v>
      </c>
      <c r="E30" s="59">
        <v>7</v>
      </c>
      <c r="F30" s="60">
        <f>1.92/1.34</f>
        <v>1.4328358208955223</v>
      </c>
      <c r="G30" s="61">
        <f t="shared" si="1"/>
        <v>177.45671641791043</v>
      </c>
      <c r="H30" t="e">
        <f t="shared" si="2"/>
        <v>#REF!</v>
      </c>
      <c r="I30">
        <f t="shared" si="3"/>
        <v>123.85</v>
      </c>
    </row>
    <row r="31" spans="2:9" ht="12.75">
      <c r="B31" s="57">
        <v>3.5</v>
      </c>
      <c r="C31" s="65">
        <f t="shared" si="8"/>
        <v>0.9440597014925372</v>
      </c>
      <c r="D31" s="7">
        <f t="shared" si="0"/>
        <v>116.92179402985072</v>
      </c>
      <c r="E31" s="59">
        <v>7.1</v>
      </c>
      <c r="F31" s="66">
        <f aca="true" t="shared" si="9" ref="F31:F40">F30+0.0097</f>
        <v>1.4425358208955223</v>
      </c>
      <c r="G31" s="7">
        <f t="shared" si="1"/>
        <v>178.65806141791043</v>
      </c>
      <c r="H31" t="e">
        <f t="shared" si="2"/>
        <v>#REF!</v>
      </c>
      <c r="I31">
        <f t="shared" si="3"/>
        <v>123.85</v>
      </c>
    </row>
    <row r="32" spans="2:9" ht="12.75">
      <c r="B32" s="57">
        <v>3.6</v>
      </c>
      <c r="C32" s="65">
        <f t="shared" si="8"/>
        <v>0.9552597014925371</v>
      </c>
      <c r="D32" s="7">
        <f t="shared" si="0"/>
        <v>118.30891402985073</v>
      </c>
      <c r="E32" s="59">
        <v>7.2</v>
      </c>
      <c r="F32" s="66">
        <f t="shared" si="9"/>
        <v>1.4522358208955224</v>
      </c>
      <c r="G32" s="7">
        <f t="shared" si="1"/>
        <v>179.85940641791044</v>
      </c>
      <c r="H32" t="e">
        <f t="shared" si="2"/>
        <v>#REF!</v>
      </c>
      <c r="I32">
        <f t="shared" si="3"/>
        <v>123.85</v>
      </c>
    </row>
    <row r="33" spans="2:9" ht="12.75">
      <c r="B33" s="57">
        <v>3.7</v>
      </c>
      <c r="C33" s="65">
        <f t="shared" si="8"/>
        <v>0.9664597014925371</v>
      </c>
      <c r="D33" s="7">
        <f t="shared" si="0"/>
        <v>119.69603402985072</v>
      </c>
      <c r="E33" s="59">
        <v>7.3</v>
      </c>
      <c r="F33" s="66">
        <f t="shared" si="9"/>
        <v>1.4619358208955224</v>
      </c>
      <c r="G33" s="7">
        <f t="shared" si="1"/>
        <v>181.06075141791044</v>
      </c>
      <c r="H33" t="e">
        <f t="shared" si="2"/>
        <v>#REF!</v>
      </c>
      <c r="I33">
        <f t="shared" si="3"/>
        <v>123.85</v>
      </c>
    </row>
    <row r="34" spans="2:9" ht="12.75">
      <c r="B34" s="57">
        <v>3.8</v>
      </c>
      <c r="C34" s="65">
        <f t="shared" si="8"/>
        <v>0.9776597014925371</v>
      </c>
      <c r="D34" s="7">
        <f t="shared" si="0"/>
        <v>121.08315402985072</v>
      </c>
      <c r="E34" s="59">
        <v>7.4</v>
      </c>
      <c r="F34" s="66">
        <f t="shared" si="9"/>
        <v>1.4716358208955225</v>
      </c>
      <c r="G34" s="7">
        <f t="shared" si="1"/>
        <v>182.26209641791044</v>
      </c>
      <c r="H34" t="e">
        <f t="shared" si="2"/>
        <v>#REF!</v>
      </c>
      <c r="I34">
        <f t="shared" si="3"/>
        <v>123.85</v>
      </c>
    </row>
    <row r="35" spans="2:9" ht="12.75">
      <c r="B35" s="57">
        <v>3.9</v>
      </c>
      <c r="C35" s="65">
        <f t="shared" si="8"/>
        <v>0.9888597014925371</v>
      </c>
      <c r="D35" s="7">
        <f t="shared" si="0"/>
        <v>122.47027402985071</v>
      </c>
      <c r="E35" s="59">
        <v>7.5</v>
      </c>
      <c r="F35" s="66">
        <f t="shared" si="9"/>
        <v>1.4813358208955225</v>
      </c>
      <c r="G35" s="7">
        <f t="shared" si="1"/>
        <v>183.46344141791045</v>
      </c>
      <c r="H35" t="e">
        <f t="shared" si="2"/>
        <v>#REF!</v>
      </c>
      <c r="I35">
        <f t="shared" si="3"/>
        <v>123.85</v>
      </c>
    </row>
    <row r="36" spans="2:9" ht="12.75">
      <c r="B36" s="58">
        <v>4</v>
      </c>
      <c r="C36" s="62">
        <v>1</v>
      </c>
      <c r="D36" s="63">
        <v>123.85</v>
      </c>
      <c r="E36" s="59">
        <v>7.6</v>
      </c>
      <c r="F36" s="66">
        <f t="shared" si="9"/>
        <v>1.4910358208955226</v>
      </c>
      <c r="G36" s="7">
        <f t="shared" si="1"/>
        <v>184.66478641791045</v>
      </c>
      <c r="H36" t="e">
        <f t="shared" si="2"/>
        <v>#REF!</v>
      </c>
      <c r="I36">
        <f t="shared" si="3"/>
        <v>123.85</v>
      </c>
    </row>
    <row r="37" spans="2:9" ht="12.75">
      <c r="B37" s="57">
        <v>4.1</v>
      </c>
      <c r="C37" s="65">
        <f>C36+0.0149</f>
        <v>1.0149</v>
      </c>
      <c r="D37" s="7">
        <f>C37*I37</f>
        <v>125.69536499999998</v>
      </c>
      <c r="E37" s="59">
        <v>7.7</v>
      </c>
      <c r="F37" s="66">
        <f t="shared" si="9"/>
        <v>1.5007358208955226</v>
      </c>
      <c r="G37" s="7">
        <f t="shared" si="1"/>
        <v>185.86613141791045</v>
      </c>
      <c r="H37" t="e">
        <f t="shared" si="2"/>
        <v>#REF!</v>
      </c>
      <c r="I37">
        <f t="shared" si="3"/>
        <v>123.85</v>
      </c>
    </row>
    <row r="38" spans="2:9" ht="12.75">
      <c r="B38" s="57">
        <v>4.2</v>
      </c>
      <c r="C38" s="65">
        <f>C37+0.0149</f>
        <v>1.0297999999999998</v>
      </c>
      <c r="D38" s="7">
        <f>C38*I38</f>
        <v>127.54072999999997</v>
      </c>
      <c r="E38" s="59">
        <v>7.8</v>
      </c>
      <c r="F38" s="66">
        <f t="shared" si="9"/>
        <v>1.5104358208955226</v>
      </c>
      <c r="G38" s="7">
        <f t="shared" si="1"/>
        <v>187.06747641791048</v>
      </c>
      <c r="H38" t="e">
        <f t="shared" si="2"/>
        <v>#REF!</v>
      </c>
      <c r="I38">
        <f t="shared" si="3"/>
        <v>123.85</v>
      </c>
    </row>
    <row r="39" spans="2:9" ht="12.75">
      <c r="B39" s="57">
        <v>4.3</v>
      </c>
      <c r="C39" s="65">
        <f>C38+0.0149</f>
        <v>1.0446999999999997</v>
      </c>
      <c r="D39" s="7">
        <f>C39*I39</f>
        <v>129.38609499999995</v>
      </c>
      <c r="E39" s="59">
        <v>7.9</v>
      </c>
      <c r="F39" s="66">
        <f t="shared" si="9"/>
        <v>1.5201358208955227</v>
      </c>
      <c r="G39" s="7">
        <f t="shared" si="1"/>
        <v>188.2688214179105</v>
      </c>
      <c r="H39" t="e">
        <f t="shared" si="2"/>
        <v>#REF!</v>
      </c>
      <c r="I39">
        <f t="shared" si="3"/>
        <v>123.85</v>
      </c>
    </row>
    <row r="40" spans="2:9" ht="12.75">
      <c r="B40" s="57">
        <v>4.4</v>
      </c>
      <c r="C40" s="65">
        <f>C39+0.0149</f>
        <v>1.0595999999999997</v>
      </c>
      <c r="D40" s="7">
        <f>C40*I40</f>
        <v>131.23145999999994</v>
      </c>
      <c r="E40" s="59">
        <v>8</v>
      </c>
      <c r="F40" s="60">
        <f>2.05/1.34</f>
        <v>1.5298507462686566</v>
      </c>
      <c r="G40" s="61">
        <f t="shared" si="1"/>
        <v>189.47201492537312</v>
      </c>
      <c r="H40" t="e">
        <f t="shared" si="2"/>
        <v>#REF!</v>
      </c>
      <c r="I40">
        <f t="shared" si="3"/>
        <v>123.85</v>
      </c>
    </row>
    <row r="41" spans="2:9" ht="12.75">
      <c r="B41" s="57">
        <v>4.5</v>
      </c>
      <c r="C41" s="65">
        <f>C40+0.0149</f>
        <v>1.0744999999999996</v>
      </c>
      <c r="D41" s="7">
        <f>C41*I41</f>
        <v>133.07682499999993</v>
      </c>
      <c r="E41" s="59"/>
      <c r="F41" s="11"/>
      <c r="G41" s="7"/>
      <c r="H41" t="e">
        <f t="shared" si="2"/>
        <v>#REF!</v>
      </c>
      <c r="I41">
        <f t="shared" si="3"/>
        <v>123.85</v>
      </c>
    </row>
    <row r="42" spans="1:7" ht="12.75">
      <c r="A42" s="81"/>
      <c r="B42" s="82"/>
      <c r="C42" s="79"/>
      <c r="D42" s="83"/>
      <c r="E42" s="84"/>
      <c r="F42" s="85"/>
      <c r="G42" s="80"/>
    </row>
    <row r="43" spans="1:7" ht="33.75" customHeight="1">
      <c r="A43" s="81"/>
      <c r="B43" s="89" t="s">
        <v>211</v>
      </c>
      <c r="C43" s="89"/>
      <c r="D43" s="94" t="s">
        <v>215</v>
      </c>
      <c r="E43" s="94"/>
      <c r="F43" s="85"/>
      <c r="G43" s="80"/>
    </row>
    <row r="44" spans="1:7" ht="12.75">
      <c r="A44" s="81"/>
      <c r="B44" s="88" t="s">
        <v>206</v>
      </c>
      <c r="C44" s="88"/>
      <c r="D44" s="92">
        <v>1</v>
      </c>
      <c r="E44" s="91">
        <v>1</v>
      </c>
      <c r="F44" s="85"/>
      <c r="G44" s="80"/>
    </row>
    <row r="45" spans="1:7" ht="12.75">
      <c r="A45" s="81"/>
      <c r="B45" s="88" t="s">
        <v>205</v>
      </c>
      <c r="C45" s="88"/>
      <c r="D45" s="92">
        <v>2</v>
      </c>
      <c r="E45" s="91">
        <v>1.085</v>
      </c>
      <c r="F45" s="85"/>
      <c r="G45" s="80"/>
    </row>
    <row r="46" spans="1:7" ht="12.75">
      <c r="A46" s="81"/>
      <c r="B46" s="88" t="s">
        <v>204</v>
      </c>
      <c r="C46" s="88"/>
      <c r="D46" s="92">
        <v>3</v>
      </c>
      <c r="E46" s="91">
        <v>1.19</v>
      </c>
      <c r="F46" s="85"/>
      <c r="G46" s="80"/>
    </row>
    <row r="47" spans="1:7" ht="12.75">
      <c r="A47" s="81"/>
      <c r="B47" s="88" t="s">
        <v>207</v>
      </c>
      <c r="C47" s="88"/>
      <c r="D47" s="92">
        <v>4</v>
      </c>
      <c r="E47" s="91">
        <v>1.34</v>
      </c>
      <c r="F47" s="85"/>
      <c r="G47" s="80"/>
    </row>
    <row r="48" spans="1:7" ht="12.75">
      <c r="A48" s="81"/>
      <c r="B48" s="88" t="s">
        <v>208</v>
      </c>
      <c r="C48" s="88"/>
      <c r="D48" s="92">
        <v>5</v>
      </c>
      <c r="E48" s="91">
        <v>1.54</v>
      </c>
      <c r="F48" s="85"/>
      <c r="G48" s="80"/>
    </row>
    <row r="49" spans="1:7" ht="12.75">
      <c r="A49" s="81"/>
      <c r="B49" s="88" t="s">
        <v>209</v>
      </c>
      <c r="C49" s="88"/>
      <c r="D49" s="92">
        <v>6</v>
      </c>
      <c r="E49" s="91">
        <v>1.8</v>
      </c>
      <c r="F49" s="85"/>
      <c r="G49" s="80"/>
    </row>
    <row r="50" spans="1:7" ht="12.75">
      <c r="A50" s="81"/>
      <c r="B50" s="88" t="s">
        <v>210</v>
      </c>
      <c r="C50" s="88"/>
      <c r="D50" s="92">
        <v>7</v>
      </c>
      <c r="E50" s="91">
        <v>1.92</v>
      </c>
      <c r="F50" s="85"/>
      <c r="G50" s="80"/>
    </row>
    <row r="51" spans="1:7" ht="12.75">
      <c r="A51" s="81"/>
      <c r="B51" s="90"/>
      <c r="C51" s="90"/>
      <c r="D51" s="92">
        <v>8</v>
      </c>
      <c r="E51" s="91">
        <v>2.05</v>
      </c>
      <c r="F51" s="85"/>
      <c r="G51" s="80"/>
    </row>
    <row r="52" spans="1:6" ht="12.75">
      <c r="A52" s="86"/>
      <c r="B52" s="88"/>
      <c r="C52" s="88"/>
      <c r="D52" s="93" t="s">
        <v>1</v>
      </c>
      <c r="E52" s="87" t="s">
        <v>216</v>
      </c>
      <c r="F52" s="81"/>
    </row>
    <row r="53" spans="2:7" ht="12.75">
      <c r="B53" s="68"/>
      <c r="C53" s="68"/>
      <c r="D53" s="68"/>
      <c r="E53" s="68"/>
      <c r="F53" s="68"/>
      <c r="G53" s="68"/>
    </row>
  </sheetData>
  <sheetProtection selectLockedCells="1" selectUnlockedCells="1"/>
  <mergeCells count="13">
    <mergeCell ref="B52:C52"/>
    <mergeCell ref="D43:E43"/>
    <mergeCell ref="B50:C50"/>
    <mergeCell ref="B3:Q3"/>
    <mergeCell ref="B53:G53"/>
    <mergeCell ref="A1:M1"/>
    <mergeCell ref="B44:C44"/>
    <mergeCell ref="B43:C43"/>
    <mergeCell ref="B45:C45"/>
    <mergeCell ref="B46:C46"/>
    <mergeCell ref="B47:C47"/>
    <mergeCell ref="B48:C48"/>
    <mergeCell ref="B49:C49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7.00390625" style="29" customWidth="1"/>
    <col min="2" max="2" width="68.625" style="24" customWidth="1"/>
    <col min="3" max="3" width="11.125" style="24" customWidth="1"/>
    <col min="4" max="4" width="11.125" style="28" customWidth="1"/>
    <col min="5" max="16384" width="9.125" style="24" customWidth="1"/>
  </cols>
  <sheetData>
    <row r="2" spans="1:4" ht="30" customHeight="1">
      <c r="A2" s="74" t="s">
        <v>212</v>
      </c>
      <c r="B2" s="74"/>
      <c r="C2" s="74"/>
      <c r="D2" s="74"/>
    </row>
    <row r="3" spans="2:3" ht="41.25" customHeight="1">
      <c r="B3" s="78" t="s">
        <v>213</v>
      </c>
      <c r="C3" s="78"/>
    </row>
    <row r="4" ht="15.75" thickBot="1"/>
    <row r="5" spans="1:6" ht="105" customHeight="1" thickBot="1">
      <c r="A5" s="34" t="s">
        <v>53</v>
      </c>
      <c r="B5" s="47" t="s">
        <v>44</v>
      </c>
      <c r="C5" s="40" t="s">
        <v>52</v>
      </c>
      <c r="D5" s="30" t="s">
        <v>201</v>
      </c>
      <c r="F5" s="28">
        <f>'1 кв. 2015г.'!D6</f>
        <v>92.42537313432834</v>
      </c>
    </row>
    <row r="6" spans="1:4" s="26" customFormat="1" ht="28.5" customHeight="1">
      <c r="A6" s="35" t="s">
        <v>56</v>
      </c>
      <c r="B6" s="48" t="s">
        <v>51</v>
      </c>
      <c r="C6" s="41"/>
      <c r="D6" s="31"/>
    </row>
    <row r="7" spans="1:4" s="26" customFormat="1" ht="15">
      <c r="A7" s="36"/>
      <c r="B7" s="49" t="s">
        <v>45</v>
      </c>
      <c r="C7" s="42">
        <v>1.92</v>
      </c>
      <c r="D7" s="32">
        <f>C7*const</f>
        <v>177.4567164179104</v>
      </c>
    </row>
    <row r="8" spans="1:4" s="26" customFormat="1" ht="15">
      <c r="A8" s="36"/>
      <c r="B8" s="49" t="s">
        <v>46</v>
      </c>
      <c r="C8" s="42">
        <v>2.05</v>
      </c>
      <c r="D8" s="32">
        <f>C8*const</f>
        <v>189.4720149253731</v>
      </c>
    </row>
    <row r="9" spans="1:4" s="26" customFormat="1" ht="15">
      <c r="A9" s="36"/>
      <c r="B9" s="49" t="s">
        <v>47</v>
      </c>
      <c r="C9" s="42">
        <v>2.19</v>
      </c>
      <c r="D9" s="32">
        <f>C9*const</f>
        <v>202.41156716417905</v>
      </c>
    </row>
    <row r="10" spans="1:4" s="26" customFormat="1" ht="15">
      <c r="A10" s="36" t="s">
        <v>55</v>
      </c>
      <c r="B10" s="49" t="s">
        <v>48</v>
      </c>
      <c r="C10" s="42"/>
      <c r="D10" s="32"/>
    </row>
    <row r="11" spans="1:4" s="26" customFormat="1" ht="15">
      <c r="A11" s="36"/>
      <c r="B11" s="49" t="s">
        <v>49</v>
      </c>
      <c r="C11" s="42">
        <v>2.05</v>
      </c>
      <c r="D11" s="32">
        <f>C11*const</f>
        <v>189.4720149253731</v>
      </c>
    </row>
    <row r="12" spans="1:4" s="26" customFormat="1" ht="15">
      <c r="A12" s="36"/>
      <c r="B12" s="49" t="s">
        <v>50</v>
      </c>
      <c r="C12" s="42">
        <v>2.19</v>
      </c>
      <c r="D12" s="32">
        <f>C12*const</f>
        <v>202.41156716417905</v>
      </c>
    </row>
    <row r="13" spans="1:4" s="25" customFormat="1" ht="30">
      <c r="A13" s="36" t="s">
        <v>57</v>
      </c>
      <c r="B13" s="50" t="s">
        <v>54</v>
      </c>
      <c r="C13" s="43">
        <v>2.05</v>
      </c>
      <c r="D13" s="32">
        <f>C13*const</f>
        <v>189.4720149253731</v>
      </c>
    </row>
    <row r="14" spans="1:4" ht="15.75" customHeight="1">
      <c r="A14" s="37" t="s">
        <v>59</v>
      </c>
      <c r="B14" s="50" t="s">
        <v>58</v>
      </c>
      <c r="C14" s="44"/>
      <c r="D14" s="32"/>
    </row>
    <row r="15" spans="1:4" ht="15">
      <c r="A15" s="37"/>
      <c r="B15" s="49" t="s">
        <v>60</v>
      </c>
      <c r="C15" s="44">
        <v>1.92</v>
      </c>
      <c r="D15" s="32">
        <f>C15*const</f>
        <v>177.4567164179104</v>
      </c>
    </row>
    <row r="16" spans="1:4" ht="15">
      <c r="A16" s="37"/>
      <c r="B16" s="51" t="s">
        <v>61</v>
      </c>
      <c r="C16" s="44">
        <v>2.05</v>
      </c>
      <c r="D16" s="32">
        <f>C16*const</f>
        <v>189.4720149253731</v>
      </c>
    </row>
    <row r="17" spans="1:4" ht="15">
      <c r="A17" s="37" t="s">
        <v>65</v>
      </c>
      <c r="B17" s="52" t="s">
        <v>64</v>
      </c>
      <c r="C17" s="44"/>
      <c r="D17" s="32"/>
    </row>
    <row r="18" spans="1:4" ht="15">
      <c r="A18" s="37"/>
      <c r="B18" s="52" t="s">
        <v>63</v>
      </c>
      <c r="C18" s="44">
        <v>2.19</v>
      </c>
      <c r="D18" s="32">
        <f>C18*const</f>
        <v>202.41156716417905</v>
      </c>
    </row>
    <row r="19" spans="1:4" ht="15">
      <c r="A19" s="37"/>
      <c r="B19" s="51" t="s">
        <v>62</v>
      </c>
      <c r="C19" s="44">
        <v>2.37</v>
      </c>
      <c r="D19" s="32">
        <f>C19*const</f>
        <v>219.04813432835817</v>
      </c>
    </row>
    <row r="20" spans="1:4" ht="15">
      <c r="A20" s="37" t="s">
        <v>66</v>
      </c>
      <c r="B20" s="52" t="s">
        <v>70</v>
      </c>
      <c r="C20" s="44"/>
      <c r="D20" s="32"/>
    </row>
    <row r="21" spans="1:4" ht="15">
      <c r="A21" s="37"/>
      <c r="B21" s="51" t="s">
        <v>67</v>
      </c>
      <c r="C21" s="44">
        <v>2.05</v>
      </c>
      <c r="D21" s="32">
        <f>C21*const</f>
        <v>189.4720149253731</v>
      </c>
    </row>
    <row r="22" spans="1:4" ht="15">
      <c r="A22" s="37"/>
      <c r="B22" s="51" t="s">
        <v>68</v>
      </c>
      <c r="C22" s="44">
        <v>2.19</v>
      </c>
      <c r="D22" s="32">
        <f>C22*const</f>
        <v>202.41156716417905</v>
      </c>
    </row>
    <row r="23" spans="1:4" ht="15">
      <c r="A23" s="37"/>
      <c r="B23" s="51" t="s">
        <v>69</v>
      </c>
      <c r="C23" s="44">
        <v>2.37</v>
      </c>
      <c r="D23" s="32">
        <f>C23*const</f>
        <v>219.04813432835817</v>
      </c>
    </row>
    <row r="24" spans="1:4" ht="15">
      <c r="A24" s="37" t="s">
        <v>71</v>
      </c>
      <c r="B24" s="52" t="s">
        <v>74</v>
      </c>
      <c r="C24" s="44"/>
      <c r="D24" s="32"/>
    </row>
    <row r="25" spans="1:4" ht="15">
      <c r="A25" s="37"/>
      <c r="B25" s="51" t="s">
        <v>72</v>
      </c>
      <c r="C25" s="44">
        <v>2.19</v>
      </c>
      <c r="D25" s="32">
        <f>C25*const</f>
        <v>202.41156716417905</v>
      </c>
    </row>
    <row r="26" spans="1:4" ht="15">
      <c r="A26" s="37"/>
      <c r="B26" s="51" t="s">
        <v>73</v>
      </c>
      <c r="C26" s="44">
        <v>2.37</v>
      </c>
      <c r="D26" s="32">
        <f>C26*const</f>
        <v>219.04813432835817</v>
      </c>
    </row>
    <row r="27" spans="1:4" ht="45">
      <c r="A27" s="37"/>
      <c r="B27" s="52" t="s">
        <v>75</v>
      </c>
      <c r="C27" s="44">
        <v>2.05</v>
      </c>
      <c r="D27" s="32">
        <f>C27*const</f>
        <v>189.4720149253731</v>
      </c>
    </row>
    <row r="28" spans="1:4" ht="28.5" customHeight="1">
      <c r="A28" s="37"/>
      <c r="B28" s="52" t="s">
        <v>195</v>
      </c>
      <c r="C28" s="44">
        <v>2.19</v>
      </c>
      <c r="D28" s="32">
        <f>C28*const</f>
        <v>202.41156716417905</v>
      </c>
    </row>
    <row r="29" spans="1:4" ht="16.5" customHeight="1">
      <c r="A29" s="37" t="s">
        <v>76</v>
      </c>
      <c r="B29" s="52" t="s">
        <v>77</v>
      </c>
      <c r="C29" s="44">
        <v>2.19</v>
      </c>
      <c r="D29" s="32">
        <f>C29*const</f>
        <v>202.41156716417905</v>
      </c>
    </row>
    <row r="30" spans="1:4" ht="16.5" customHeight="1">
      <c r="A30" s="37" t="s">
        <v>79</v>
      </c>
      <c r="B30" s="52" t="s">
        <v>78</v>
      </c>
      <c r="C30" s="44"/>
      <c r="D30" s="32"/>
    </row>
    <row r="31" spans="1:4" ht="16.5" customHeight="1">
      <c r="A31" s="37"/>
      <c r="B31" s="51" t="s">
        <v>80</v>
      </c>
      <c r="C31" s="44">
        <v>1.92</v>
      </c>
      <c r="D31" s="32">
        <f>C31*const</f>
        <v>177.4567164179104</v>
      </c>
    </row>
    <row r="32" spans="1:4" ht="15">
      <c r="A32" s="37"/>
      <c r="B32" s="51" t="s">
        <v>81</v>
      </c>
      <c r="C32" s="44">
        <v>2.05</v>
      </c>
      <c r="D32" s="32">
        <f>C32*const</f>
        <v>189.4720149253731</v>
      </c>
    </row>
    <row r="33" spans="1:4" ht="15">
      <c r="A33" s="37" t="s">
        <v>82</v>
      </c>
      <c r="B33" s="52" t="s">
        <v>88</v>
      </c>
      <c r="C33" s="44"/>
      <c r="D33" s="32"/>
    </row>
    <row r="34" spans="1:4" ht="30">
      <c r="A34" s="37" t="s">
        <v>83</v>
      </c>
      <c r="B34" s="52" t="s">
        <v>196</v>
      </c>
      <c r="C34" s="44"/>
      <c r="D34" s="32"/>
    </row>
    <row r="35" spans="1:4" ht="16.5" customHeight="1">
      <c r="A35" s="37"/>
      <c r="B35" s="52" t="s">
        <v>89</v>
      </c>
      <c r="C35" s="44">
        <v>2.05</v>
      </c>
      <c r="D35" s="32">
        <f>C35*const</f>
        <v>189.4720149253731</v>
      </c>
    </row>
    <row r="36" spans="1:4" ht="16.5" customHeight="1">
      <c r="A36" s="37"/>
      <c r="B36" s="52" t="s">
        <v>90</v>
      </c>
      <c r="C36" s="64">
        <v>2.019</v>
      </c>
      <c r="D36" s="32">
        <f>C36*const</f>
        <v>186.60682835820893</v>
      </c>
    </row>
    <row r="37" spans="1:4" ht="15">
      <c r="A37" s="37"/>
      <c r="B37" s="51" t="s">
        <v>84</v>
      </c>
      <c r="C37" s="44"/>
      <c r="D37" s="32"/>
    </row>
    <row r="38" spans="1:4" ht="15">
      <c r="A38" s="37"/>
      <c r="B38" s="51" t="s">
        <v>85</v>
      </c>
      <c r="C38" s="44">
        <v>2.05</v>
      </c>
      <c r="D38" s="32">
        <f>C38*const</f>
        <v>189.4720149253731</v>
      </c>
    </row>
    <row r="39" spans="1:4" ht="15">
      <c r="A39" s="37"/>
      <c r="B39" s="51" t="s">
        <v>86</v>
      </c>
      <c r="C39" s="44">
        <v>2.19</v>
      </c>
      <c r="D39" s="32">
        <f>C39*const</f>
        <v>202.41156716417905</v>
      </c>
    </row>
    <row r="40" spans="1:4" ht="15">
      <c r="A40" s="37"/>
      <c r="B40" s="51" t="s">
        <v>87</v>
      </c>
      <c r="C40" s="44">
        <v>2.37</v>
      </c>
      <c r="D40" s="32">
        <f>C40*const</f>
        <v>219.04813432835817</v>
      </c>
    </row>
    <row r="41" spans="1:4" ht="15">
      <c r="A41" s="37" t="s">
        <v>91</v>
      </c>
      <c r="B41" s="52" t="s">
        <v>97</v>
      </c>
      <c r="C41" s="44">
        <v>2.19</v>
      </c>
      <c r="D41" s="32">
        <f>C41*const</f>
        <v>202.41156716417905</v>
      </c>
    </row>
    <row r="42" spans="1:4" ht="15">
      <c r="A42" s="37" t="s">
        <v>92</v>
      </c>
      <c r="B42" s="52" t="s">
        <v>98</v>
      </c>
      <c r="C42" s="44"/>
      <c r="D42" s="32"/>
    </row>
    <row r="43" spans="1:4" ht="15">
      <c r="A43" s="37"/>
      <c r="B43" s="51" t="s">
        <v>93</v>
      </c>
      <c r="C43" s="44">
        <v>1.92</v>
      </c>
      <c r="D43" s="32">
        <f aca="true" t="shared" si="0" ref="D43:D48">C43*const</f>
        <v>177.4567164179104</v>
      </c>
    </row>
    <row r="44" spans="1:4" ht="15">
      <c r="A44" s="37"/>
      <c r="B44" s="52" t="s">
        <v>96</v>
      </c>
      <c r="C44" s="44">
        <v>2.05</v>
      </c>
      <c r="D44" s="32">
        <f t="shared" si="0"/>
        <v>189.4720149253731</v>
      </c>
    </row>
    <row r="45" spans="1:4" ht="15">
      <c r="A45" s="37"/>
      <c r="B45" s="51" t="s">
        <v>94</v>
      </c>
      <c r="C45" s="44">
        <v>2.19</v>
      </c>
      <c r="D45" s="32">
        <f t="shared" si="0"/>
        <v>202.41156716417905</v>
      </c>
    </row>
    <row r="46" spans="1:4" ht="15">
      <c r="A46" s="37"/>
      <c r="B46" s="51" t="s">
        <v>95</v>
      </c>
      <c r="C46" s="44">
        <v>2.37</v>
      </c>
      <c r="D46" s="32">
        <f t="shared" si="0"/>
        <v>219.04813432835817</v>
      </c>
    </row>
    <row r="47" spans="1:4" ht="30">
      <c r="A47" s="37" t="s">
        <v>99</v>
      </c>
      <c r="B47" s="52" t="s">
        <v>100</v>
      </c>
      <c r="C47" s="44">
        <v>2.19</v>
      </c>
      <c r="D47" s="32">
        <f t="shared" si="0"/>
        <v>202.41156716417905</v>
      </c>
    </row>
    <row r="48" spans="1:4" ht="30">
      <c r="A48" s="37" t="s">
        <v>101</v>
      </c>
      <c r="B48" s="52" t="s">
        <v>197</v>
      </c>
      <c r="C48" s="44">
        <v>2.19</v>
      </c>
      <c r="D48" s="32">
        <f t="shared" si="0"/>
        <v>202.41156716417905</v>
      </c>
    </row>
    <row r="49" spans="1:4" ht="15">
      <c r="A49" s="37" t="s">
        <v>102</v>
      </c>
      <c r="B49" s="52" t="s">
        <v>105</v>
      </c>
      <c r="C49" s="44"/>
      <c r="D49" s="32"/>
    </row>
    <row r="50" spans="1:4" ht="15">
      <c r="A50" s="37"/>
      <c r="B50" s="51" t="s">
        <v>103</v>
      </c>
      <c r="C50" s="44">
        <v>1.92</v>
      </c>
      <c r="D50" s="32">
        <f>C50*const</f>
        <v>177.4567164179104</v>
      </c>
    </row>
    <row r="51" spans="1:4" ht="15">
      <c r="A51" s="38"/>
      <c r="B51" s="53" t="s">
        <v>104</v>
      </c>
      <c r="C51" s="45">
        <v>2.05</v>
      </c>
      <c r="D51" s="32">
        <f>C51*const</f>
        <v>189.4720149253731</v>
      </c>
    </row>
    <row r="52" spans="1:4" s="27" customFormat="1" ht="13.5" customHeight="1">
      <c r="A52" s="37" t="s">
        <v>109</v>
      </c>
      <c r="B52" s="52" t="s">
        <v>108</v>
      </c>
      <c r="C52" s="44"/>
      <c r="D52" s="32"/>
    </row>
    <row r="53" spans="1:4" s="27" customFormat="1" ht="15">
      <c r="A53" s="37"/>
      <c r="B53" s="52" t="s">
        <v>93</v>
      </c>
      <c r="C53" s="44">
        <v>1.92</v>
      </c>
      <c r="D53" s="32">
        <f>C53*const</f>
        <v>177.4567164179104</v>
      </c>
    </row>
    <row r="54" spans="1:4" ht="15">
      <c r="A54" s="37"/>
      <c r="B54" s="51" t="s">
        <v>106</v>
      </c>
      <c r="C54" s="44">
        <v>2.05</v>
      </c>
      <c r="D54" s="32">
        <f>C54*const</f>
        <v>189.4720149253731</v>
      </c>
    </row>
    <row r="55" spans="1:4" ht="16.5" customHeight="1">
      <c r="A55" s="37"/>
      <c r="B55" s="52" t="s">
        <v>107</v>
      </c>
      <c r="C55" s="44">
        <v>2.19</v>
      </c>
      <c r="D55" s="32">
        <f>C55*const</f>
        <v>202.41156716417905</v>
      </c>
    </row>
    <row r="56" spans="1:4" s="26" customFormat="1" ht="15">
      <c r="A56" s="35" t="s">
        <v>113</v>
      </c>
      <c r="B56" s="48" t="s">
        <v>112</v>
      </c>
      <c r="C56" s="41"/>
      <c r="D56" s="32"/>
    </row>
    <row r="57" spans="1:4" s="26" customFormat="1" ht="15">
      <c r="A57" s="36"/>
      <c r="B57" s="49" t="s">
        <v>110</v>
      </c>
      <c r="C57" s="42">
        <v>1.92</v>
      </c>
      <c r="D57" s="32">
        <f>C57*const</f>
        <v>177.4567164179104</v>
      </c>
    </row>
    <row r="58" spans="1:4" s="26" customFormat="1" ht="15">
      <c r="A58" s="36"/>
      <c r="B58" s="49" t="s">
        <v>111</v>
      </c>
      <c r="C58" s="42">
        <v>2.05</v>
      </c>
      <c r="D58" s="32">
        <f>C58*const</f>
        <v>189.4720149253731</v>
      </c>
    </row>
    <row r="59" spans="1:4" s="26" customFormat="1" ht="15">
      <c r="A59" s="36"/>
      <c r="B59" s="49" t="s">
        <v>106</v>
      </c>
      <c r="C59" s="42">
        <v>2.19</v>
      </c>
      <c r="D59" s="32">
        <f>C59*const</f>
        <v>202.41156716417905</v>
      </c>
    </row>
    <row r="60" spans="1:4" s="26" customFormat="1" ht="15">
      <c r="A60" s="36"/>
      <c r="B60" s="49" t="s">
        <v>107</v>
      </c>
      <c r="C60" s="42">
        <v>2.37</v>
      </c>
      <c r="D60" s="32">
        <f>C60*const</f>
        <v>219.04813432835817</v>
      </c>
    </row>
    <row r="61" spans="1:4" s="26" customFormat="1" ht="15">
      <c r="A61" s="36" t="s">
        <v>115</v>
      </c>
      <c r="B61" s="50" t="s">
        <v>116</v>
      </c>
      <c r="C61" s="42"/>
      <c r="D61" s="32"/>
    </row>
    <row r="62" spans="1:4" s="26" customFormat="1" ht="15">
      <c r="A62" s="36"/>
      <c r="B62" s="49" t="s">
        <v>114</v>
      </c>
      <c r="C62" s="42">
        <v>2.05</v>
      </c>
      <c r="D62" s="32">
        <f>C62*const</f>
        <v>189.4720149253731</v>
      </c>
    </row>
    <row r="63" spans="1:4" s="25" customFormat="1" ht="15">
      <c r="A63" s="36"/>
      <c r="B63" s="50" t="s">
        <v>90</v>
      </c>
      <c r="C63" s="42">
        <v>2.19</v>
      </c>
      <c r="D63" s="32">
        <f>C63*const</f>
        <v>202.41156716417905</v>
      </c>
    </row>
    <row r="64" spans="1:4" ht="32.25" customHeight="1">
      <c r="A64" s="37" t="s">
        <v>117</v>
      </c>
      <c r="B64" s="50" t="s">
        <v>120</v>
      </c>
      <c r="C64" s="44"/>
      <c r="D64" s="32"/>
    </row>
    <row r="65" spans="1:4" ht="15">
      <c r="A65" s="37"/>
      <c r="B65" s="49" t="s">
        <v>118</v>
      </c>
      <c r="C65" s="44">
        <v>1.92</v>
      </c>
      <c r="D65" s="32">
        <f aca="true" t="shared" si="1" ref="D65:D74">C65*const</f>
        <v>177.4567164179104</v>
      </c>
    </row>
    <row r="66" spans="1:4" ht="15">
      <c r="A66" s="37"/>
      <c r="B66" s="51" t="s">
        <v>119</v>
      </c>
      <c r="C66" s="44">
        <v>2.05</v>
      </c>
      <c r="D66" s="32">
        <f t="shared" si="1"/>
        <v>189.4720149253731</v>
      </c>
    </row>
    <row r="67" spans="1:4" ht="15">
      <c r="A67" s="37"/>
      <c r="B67" s="52" t="s">
        <v>94</v>
      </c>
      <c r="C67" s="44">
        <v>2.19</v>
      </c>
      <c r="D67" s="32">
        <f t="shared" si="1"/>
        <v>202.41156716417905</v>
      </c>
    </row>
    <row r="68" spans="1:4" ht="15">
      <c r="A68" s="37"/>
      <c r="B68" s="52" t="s">
        <v>95</v>
      </c>
      <c r="C68" s="44">
        <v>2.37</v>
      </c>
      <c r="D68" s="32">
        <f t="shared" si="1"/>
        <v>219.04813432835817</v>
      </c>
    </row>
    <row r="69" spans="1:4" ht="17.25" customHeight="1">
      <c r="A69" s="37" t="s">
        <v>121</v>
      </c>
      <c r="B69" s="52" t="s">
        <v>126</v>
      </c>
      <c r="C69" s="44">
        <v>2.05</v>
      </c>
      <c r="D69" s="32">
        <f t="shared" si="1"/>
        <v>189.4720149253731</v>
      </c>
    </row>
    <row r="70" spans="1:4" ht="32.25" customHeight="1">
      <c r="A70" s="37" t="s">
        <v>122</v>
      </c>
      <c r="B70" s="52" t="s">
        <v>125</v>
      </c>
      <c r="C70" s="44">
        <v>2.37</v>
      </c>
      <c r="D70" s="32">
        <f t="shared" si="1"/>
        <v>219.04813432835817</v>
      </c>
    </row>
    <row r="71" spans="1:4" ht="27.75" customHeight="1">
      <c r="A71" s="37" t="s">
        <v>123</v>
      </c>
      <c r="B71" s="52" t="s">
        <v>198</v>
      </c>
      <c r="C71" s="44">
        <v>2.05</v>
      </c>
      <c r="D71" s="32">
        <f t="shared" si="1"/>
        <v>189.4720149253731</v>
      </c>
    </row>
    <row r="72" spans="1:4" ht="27.75" customHeight="1">
      <c r="A72" s="37" t="s">
        <v>124</v>
      </c>
      <c r="B72" s="52" t="s">
        <v>127</v>
      </c>
      <c r="C72" s="44">
        <v>2.37</v>
      </c>
      <c r="D72" s="32">
        <f t="shared" si="1"/>
        <v>219.04813432835817</v>
      </c>
    </row>
    <row r="73" spans="1:4" ht="27.75" customHeight="1">
      <c r="A73" s="37" t="s">
        <v>129</v>
      </c>
      <c r="B73" s="52" t="s">
        <v>131</v>
      </c>
      <c r="C73" s="44">
        <v>2.19</v>
      </c>
      <c r="D73" s="32">
        <f t="shared" si="1"/>
        <v>202.41156716417905</v>
      </c>
    </row>
    <row r="74" spans="1:4" ht="14.25" customHeight="1">
      <c r="A74" s="37" t="s">
        <v>130</v>
      </c>
      <c r="B74" s="52" t="s">
        <v>128</v>
      </c>
      <c r="C74" s="44">
        <v>2.05</v>
      </c>
      <c r="D74" s="32">
        <f t="shared" si="1"/>
        <v>189.4720149253731</v>
      </c>
    </row>
    <row r="75" spans="1:4" ht="45" customHeight="1">
      <c r="A75" s="37" t="s">
        <v>134</v>
      </c>
      <c r="B75" s="52" t="s">
        <v>135</v>
      </c>
      <c r="C75" s="44"/>
      <c r="D75" s="32"/>
    </row>
    <row r="76" spans="1:4" ht="15">
      <c r="A76" s="37"/>
      <c r="B76" s="51" t="s">
        <v>132</v>
      </c>
      <c r="C76" s="44">
        <v>1.92</v>
      </c>
      <c r="D76" s="32">
        <f>C76*const</f>
        <v>177.4567164179104</v>
      </c>
    </row>
    <row r="77" spans="1:4" ht="15">
      <c r="A77" s="37"/>
      <c r="B77" s="52" t="s">
        <v>133</v>
      </c>
      <c r="C77" s="44">
        <v>2.05</v>
      </c>
      <c r="D77" s="32">
        <f>C77*const</f>
        <v>189.4720149253731</v>
      </c>
    </row>
    <row r="78" spans="1:4" ht="15">
      <c r="A78" s="37" t="s">
        <v>136</v>
      </c>
      <c r="B78" s="52" t="s">
        <v>138</v>
      </c>
      <c r="C78" s="44"/>
      <c r="D78" s="32"/>
    </row>
    <row r="79" spans="1:4" ht="33" customHeight="1">
      <c r="A79" s="37"/>
      <c r="B79" s="52" t="s">
        <v>137</v>
      </c>
      <c r="C79" s="44">
        <v>2.05</v>
      </c>
      <c r="D79" s="32">
        <f>C79*const</f>
        <v>189.4720149253731</v>
      </c>
    </row>
    <row r="80" spans="1:4" ht="15">
      <c r="A80" s="37"/>
      <c r="B80" s="52" t="s">
        <v>63</v>
      </c>
      <c r="C80" s="44">
        <v>2.19</v>
      </c>
      <c r="D80" s="32">
        <f>C80*const</f>
        <v>202.41156716417905</v>
      </c>
    </row>
    <row r="81" spans="1:4" ht="19.5" customHeight="1">
      <c r="A81" s="37" t="s">
        <v>139</v>
      </c>
      <c r="B81" s="52" t="s">
        <v>143</v>
      </c>
      <c r="C81" s="44"/>
      <c r="D81" s="32"/>
    </row>
    <row r="82" spans="1:4" ht="15">
      <c r="A82" s="37"/>
      <c r="B82" s="51" t="s">
        <v>140</v>
      </c>
      <c r="C82" s="44">
        <v>2.05</v>
      </c>
      <c r="D82" s="32">
        <f>C82*const</f>
        <v>189.4720149253731</v>
      </c>
    </row>
    <row r="83" spans="1:4" ht="15">
      <c r="A83" s="37"/>
      <c r="B83" s="52" t="s">
        <v>141</v>
      </c>
      <c r="C83" s="44">
        <v>2.19</v>
      </c>
      <c r="D83" s="32">
        <f>C83*const</f>
        <v>202.41156716417905</v>
      </c>
    </row>
    <row r="84" spans="1:4" ht="15">
      <c r="A84" s="37"/>
      <c r="B84" s="51" t="s">
        <v>142</v>
      </c>
      <c r="C84" s="44">
        <v>2.37</v>
      </c>
      <c r="D84" s="32">
        <f>C84*const</f>
        <v>219.04813432835817</v>
      </c>
    </row>
    <row r="85" spans="1:4" ht="15" customHeight="1">
      <c r="A85" s="37" t="s">
        <v>144</v>
      </c>
      <c r="B85" s="52" t="s">
        <v>147</v>
      </c>
      <c r="C85" s="44"/>
      <c r="D85" s="32"/>
    </row>
    <row r="86" spans="1:4" ht="16.5" customHeight="1">
      <c r="A86" s="37"/>
      <c r="B86" s="52" t="s">
        <v>145</v>
      </c>
      <c r="C86" s="44">
        <v>2.05</v>
      </c>
      <c r="D86" s="32">
        <f>C86*const</f>
        <v>189.4720149253731</v>
      </c>
    </row>
    <row r="87" spans="1:4" ht="15">
      <c r="A87" s="37"/>
      <c r="B87" s="51" t="s">
        <v>146</v>
      </c>
      <c r="C87" s="44">
        <v>2.19</v>
      </c>
      <c r="D87" s="32">
        <f>C87*const</f>
        <v>202.41156716417905</v>
      </c>
    </row>
    <row r="88" spans="1:4" ht="30.75" customHeight="1">
      <c r="A88" s="37" t="s">
        <v>148</v>
      </c>
      <c r="B88" s="52" t="s">
        <v>150</v>
      </c>
      <c r="C88" s="44"/>
      <c r="D88" s="32"/>
    </row>
    <row r="89" spans="1:4" ht="15">
      <c r="A89" s="37"/>
      <c r="B89" s="51" t="s">
        <v>149</v>
      </c>
      <c r="C89" s="44">
        <v>2.05</v>
      </c>
      <c r="D89" s="32">
        <f>C89*const</f>
        <v>189.4720149253731</v>
      </c>
    </row>
    <row r="90" spans="1:4" ht="33" customHeight="1">
      <c r="A90" s="37"/>
      <c r="B90" s="52" t="s">
        <v>151</v>
      </c>
      <c r="C90" s="44">
        <v>1.92</v>
      </c>
      <c r="D90" s="32">
        <f>C90*const</f>
        <v>177.4567164179104</v>
      </c>
    </row>
    <row r="91" spans="1:4" ht="31.5" customHeight="1">
      <c r="A91" s="37" t="s">
        <v>154</v>
      </c>
      <c r="B91" s="52" t="s">
        <v>153</v>
      </c>
      <c r="C91" s="44">
        <v>2.05</v>
      </c>
      <c r="D91" s="32">
        <f>C91*const</f>
        <v>189.4720149253731</v>
      </c>
    </row>
    <row r="92" spans="1:4" ht="15">
      <c r="A92" s="37" t="s">
        <v>155</v>
      </c>
      <c r="B92" s="52" t="s">
        <v>152</v>
      </c>
      <c r="C92" s="44"/>
      <c r="D92" s="32"/>
    </row>
    <row r="93" spans="1:4" ht="15">
      <c r="A93" s="37" t="s">
        <v>156</v>
      </c>
      <c r="B93" s="52" t="s">
        <v>162</v>
      </c>
      <c r="C93" s="44"/>
      <c r="D93" s="32"/>
    </row>
    <row r="94" spans="1:4" ht="15">
      <c r="A94" s="37"/>
      <c r="B94" s="52" t="s">
        <v>157</v>
      </c>
      <c r="C94" s="44">
        <v>2.05</v>
      </c>
      <c r="D94" s="32">
        <f>C94*const</f>
        <v>189.4720149253731</v>
      </c>
    </row>
    <row r="95" spans="1:4" ht="15">
      <c r="A95" s="37"/>
      <c r="B95" s="52" t="s">
        <v>159</v>
      </c>
      <c r="C95" s="44">
        <v>2.19</v>
      </c>
      <c r="D95" s="32">
        <f>C95*const</f>
        <v>202.41156716417905</v>
      </c>
    </row>
    <row r="96" spans="1:4" ht="15">
      <c r="A96" s="37"/>
      <c r="B96" s="51" t="s">
        <v>158</v>
      </c>
      <c r="C96" s="44">
        <v>2.37</v>
      </c>
      <c r="D96" s="32">
        <f>C96*const</f>
        <v>219.04813432835817</v>
      </c>
    </row>
    <row r="97" spans="1:4" ht="15">
      <c r="A97" s="37" t="s">
        <v>161</v>
      </c>
      <c r="B97" s="52" t="s">
        <v>160</v>
      </c>
      <c r="C97" s="44"/>
      <c r="D97" s="32"/>
    </row>
    <row r="98" spans="1:4" ht="15">
      <c r="A98" s="37"/>
      <c r="B98" s="52" t="s">
        <v>171</v>
      </c>
      <c r="C98" s="44">
        <v>1.92</v>
      </c>
      <c r="D98" s="32">
        <f>C98*const</f>
        <v>177.4567164179104</v>
      </c>
    </row>
    <row r="99" spans="1:4" ht="15">
      <c r="A99" s="37"/>
      <c r="B99" s="52" t="s">
        <v>163</v>
      </c>
      <c r="C99" s="44">
        <v>2.19</v>
      </c>
      <c r="D99" s="32">
        <f>C99*const</f>
        <v>202.41156716417905</v>
      </c>
    </row>
    <row r="100" spans="1:4" ht="15">
      <c r="A100" s="37"/>
      <c r="B100" s="51" t="s">
        <v>164</v>
      </c>
      <c r="C100" s="44">
        <v>2.37</v>
      </c>
      <c r="D100" s="32">
        <f>C100*const</f>
        <v>219.04813432835817</v>
      </c>
    </row>
    <row r="101" spans="1:4" ht="19.5" customHeight="1">
      <c r="A101" s="38" t="s">
        <v>165</v>
      </c>
      <c r="B101" s="54" t="s">
        <v>170</v>
      </c>
      <c r="C101" s="45">
        <v>2.19</v>
      </c>
      <c r="D101" s="32">
        <f>C101*const</f>
        <v>202.41156716417905</v>
      </c>
    </row>
    <row r="102" spans="1:4" s="27" customFormat="1" ht="30" customHeight="1">
      <c r="A102" s="37" t="s">
        <v>166</v>
      </c>
      <c r="B102" s="52" t="s">
        <v>167</v>
      </c>
      <c r="C102" s="44"/>
      <c r="D102" s="32"/>
    </row>
    <row r="103" spans="1:4" s="27" customFormat="1" ht="15">
      <c r="A103" s="37"/>
      <c r="B103" s="52" t="s">
        <v>168</v>
      </c>
      <c r="C103" s="44">
        <v>2.05</v>
      </c>
      <c r="D103" s="32">
        <f>C103*const</f>
        <v>189.4720149253731</v>
      </c>
    </row>
    <row r="104" spans="1:4" ht="15">
      <c r="A104" s="37"/>
      <c r="B104" s="51" t="s">
        <v>169</v>
      </c>
      <c r="C104" s="44">
        <v>2.37</v>
      </c>
      <c r="D104" s="32">
        <f>C104*const</f>
        <v>219.04813432835817</v>
      </c>
    </row>
    <row r="105" spans="1:4" ht="29.25" customHeight="1">
      <c r="A105" s="37" t="s">
        <v>172</v>
      </c>
      <c r="B105" s="52" t="s">
        <v>175</v>
      </c>
      <c r="C105" s="44">
        <v>2.37</v>
      </c>
      <c r="D105" s="32">
        <f>C105*const</f>
        <v>219.04813432835817</v>
      </c>
    </row>
    <row r="106" spans="1:4" ht="17.25" customHeight="1">
      <c r="A106" s="37" t="s">
        <v>173</v>
      </c>
      <c r="B106" s="51" t="s">
        <v>176</v>
      </c>
      <c r="C106" s="44"/>
      <c r="D106" s="32"/>
    </row>
    <row r="107" spans="1:4" ht="15">
      <c r="A107" s="37"/>
      <c r="B107" s="51" t="s">
        <v>174</v>
      </c>
      <c r="C107" s="44">
        <v>1.92</v>
      </c>
      <c r="D107" s="32">
        <f aca="true" t="shared" si="2" ref="D107:D118">C107*const</f>
        <v>177.4567164179104</v>
      </c>
    </row>
    <row r="108" spans="1:4" ht="15">
      <c r="A108" s="37"/>
      <c r="B108" s="51" t="s">
        <v>47</v>
      </c>
      <c r="C108" s="44">
        <v>2.05</v>
      </c>
      <c r="D108" s="32">
        <f t="shared" si="2"/>
        <v>189.4720149253731</v>
      </c>
    </row>
    <row r="109" spans="1:4" ht="45.75" customHeight="1">
      <c r="A109" s="37" t="s">
        <v>177</v>
      </c>
      <c r="B109" s="52" t="s">
        <v>180</v>
      </c>
      <c r="C109" s="44">
        <v>2.37</v>
      </c>
      <c r="D109" s="32">
        <f t="shared" si="2"/>
        <v>219.04813432835817</v>
      </c>
    </row>
    <row r="110" spans="1:4" ht="32.25" customHeight="1">
      <c r="A110" s="37" t="s">
        <v>178</v>
      </c>
      <c r="B110" s="52" t="s">
        <v>182</v>
      </c>
      <c r="C110" s="44">
        <v>2.37</v>
      </c>
      <c r="D110" s="32">
        <f t="shared" si="2"/>
        <v>219.04813432835817</v>
      </c>
    </row>
    <row r="111" spans="1:4" ht="33" customHeight="1">
      <c r="A111" s="37" t="s">
        <v>179</v>
      </c>
      <c r="B111" s="52" t="s">
        <v>181</v>
      </c>
      <c r="C111" s="44">
        <v>2.19</v>
      </c>
      <c r="D111" s="32">
        <f t="shared" si="2"/>
        <v>202.41156716417905</v>
      </c>
    </row>
    <row r="112" spans="1:4" ht="17.25" customHeight="1">
      <c r="A112" s="37" t="s">
        <v>183</v>
      </c>
      <c r="B112" s="52" t="s">
        <v>187</v>
      </c>
      <c r="C112" s="44">
        <v>2.05</v>
      </c>
      <c r="D112" s="32">
        <f t="shared" si="2"/>
        <v>189.4720149253731</v>
      </c>
    </row>
    <row r="113" spans="1:4" ht="13.5" customHeight="1">
      <c r="A113" s="37" t="s">
        <v>184</v>
      </c>
      <c r="B113" s="51" t="s">
        <v>186</v>
      </c>
      <c r="C113" s="44">
        <v>2.19</v>
      </c>
      <c r="D113" s="32">
        <f t="shared" si="2"/>
        <v>202.41156716417905</v>
      </c>
    </row>
    <row r="114" spans="1:4" ht="15">
      <c r="A114" s="37" t="s">
        <v>185</v>
      </c>
      <c r="B114" s="52" t="s">
        <v>188</v>
      </c>
      <c r="C114" s="44">
        <v>2.19</v>
      </c>
      <c r="D114" s="32">
        <f t="shared" si="2"/>
        <v>202.41156716417905</v>
      </c>
    </row>
    <row r="115" spans="1:4" ht="33" customHeight="1">
      <c r="A115" s="37" t="s">
        <v>189</v>
      </c>
      <c r="B115" s="52" t="s">
        <v>193</v>
      </c>
      <c r="C115" s="44">
        <v>2.19</v>
      </c>
      <c r="D115" s="32">
        <f t="shared" si="2"/>
        <v>202.41156716417905</v>
      </c>
    </row>
    <row r="116" spans="1:4" ht="33.75" customHeight="1">
      <c r="A116" s="37" t="s">
        <v>190</v>
      </c>
      <c r="B116" s="52" t="s">
        <v>199</v>
      </c>
      <c r="C116" s="44">
        <v>2.19</v>
      </c>
      <c r="D116" s="32">
        <f t="shared" si="2"/>
        <v>202.41156716417905</v>
      </c>
    </row>
    <row r="117" spans="1:4" ht="33" customHeight="1">
      <c r="A117" s="37" t="s">
        <v>191</v>
      </c>
      <c r="B117" s="52" t="s">
        <v>200</v>
      </c>
      <c r="C117" s="44">
        <v>2.05</v>
      </c>
      <c r="D117" s="32">
        <f t="shared" si="2"/>
        <v>189.4720149253731</v>
      </c>
    </row>
    <row r="118" spans="1:4" ht="16.5" customHeight="1" thickBot="1">
      <c r="A118" s="39" t="s">
        <v>192</v>
      </c>
      <c r="B118" s="55" t="s">
        <v>194</v>
      </c>
      <c r="C118" s="46">
        <v>1.92</v>
      </c>
      <c r="D118" s="33">
        <f t="shared" si="2"/>
        <v>177.4567164179104</v>
      </c>
    </row>
    <row r="121" spans="1:4" ht="70.5" customHeight="1">
      <c r="A121" s="73" t="s">
        <v>214</v>
      </c>
      <c r="B121" s="73"/>
      <c r="C121" s="73"/>
      <c r="D121" s="73"/>
    </row>
  </sheetData>
  <sheetProtection selectLockedCells="1" selectUnlockedCells="1"/>
  <mergeCells count="3">
    <mergeCell ref="A121:D121"/>
    <mergeCell ref="A2:D2"/>
    <mergeCell ref="B3:C3"/>
  </mergeCells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2015-01-28T06:44:17Z</cp:lastPrinted>
  <dcterms:created xsi:type="dcterms:W3CDTF">2013-05-17T06:09:16Z</dcterms:created>
  <dcterms:modified xsi:type="dcterms:W3CDTF">2015-01-28T06:44:21Z</dcterms:modified>
  <cp:category/>
  <cp:version/>
  <cp:contentType/>
  <cp:contentStatus/>
</cp:coreProperties>
</file>